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739" activeTab="0"/>
  </bookViews>
  <sheets>
    <sheet name="P&amp;L" sheetId="1" r:id="rId1"/>
    <sheet name="BalanceSheet" sheetId="2" r:id="rId2"/>
    <sheet name="CashFlow" sheetId="3" r:id="rId3"/>
    <sheet name="Equity" sheetId="4" r:id="rId4"/>
    <sheet name="KEY INFO" sheetId="5" r:id="rId5"/>
    <sheet name="ADD INFO" sheetId="6" r:id="rId6"/>
  </sheets>
  <definedNames>
    <definedName name="_xlnm.Print_Area" localSheetId="5">'ADD INFO'!$A$2:$R$35</definedName>
    <definedName name="_xlnm.Print_Area" localSheetId="1">'BalanceSheet'!$A$2:$M$73</definedName>
    <definedName name="_xlnm.Print_Area" localSheetId="4">'KEY INFO'!$A$2:$R$58</definedName>
    <definedName name="_xlnm.Print_Area" localSheetId="0">'P&amp;L'!$A$2:$Q$66</definedName>
  </definedNames>
  <calcPr fullCalcOnLoad="1"/>
</workbook>
</file>

<file path=xl/sharedStrings.xml><?xml version="1.0" encoding="utf-8"?>
<sst xmlns="http://schemas.openxmlformats.org/spreadsheetml/2006/main" count="256" uniqueCount="145">
  <si>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</si>
  <si>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</si>
  <si>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</si>
  <si>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</si>
  <si>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</si>
  <si>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</si>
  <si>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</si>
  <si>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</si>
  <si>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</si>
  <si>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</si>
  <si>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</si>
  <si>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</si>
  <si>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</si>
  <si>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</si>
  <si>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</si>
  <si>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</si>
  <si>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</si>
  <si>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</si>
  <si>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</si>
  <si>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</si>
  <si>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</si>
  <si>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</si>
  <si>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</si>
  <si>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</si>
  <si>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</si>
  <si>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</si>
  <si>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</si>
  <si>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</si>
  <si>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</si>
  <si>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</si>
  <si>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</si>
  <si>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</si>
  <si>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</si>
  <si>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(h)</t>
  </si>
  <si>
    <t>Taxation</t>
  </si>
  <si>
    <t>(i)</t>
  </si>
  <si>
    <t>(ii)</t>
  </si>
  <si>
    <t>(j)</t>
  </si>
  <si>
    <t>Basic  (sen)</t>
  </si>
  <si>
    <t>Fully diluted (sen)</t>
  </si>
  <si>
    <t>Net tangible assets per share (RM)</t>
  </si>
  <si>
    <t>Year-To-Date</t>
  </si>
  <si>
    <t>Total</t>
  </si>
  <si>
    <t>Revenue</t>
  </si>
  <si>
    <t>Finance cost</t>
  </si>
  <si>
    <t>Operating Expenses</t>
  </si>
  <si>
    <t>(d)</t>
  </si>
  <si>
    <t>Changes in working capital:</t>
  </si>
  <si>
    <t>Net change in current assets</t>
  </si>
  <si>
    <t>Net change in current liabilities</t>
  </si>
  <si>
    <t>Share</t>
  </si>
  <si>
    <t>Capital</t>
  </si>
  <si>
    <t>Tax paid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</si>
  <si>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</si>
  <si>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</si>
  <si>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</si>
  <si>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</si>
  <si>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</si>
  <si>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MEGA PASCAL BERHAD</t>
  </si>
  <si>
    <t>(Incorporated in Malaysia - 182350-H)</t>
  </si>
  <si>
    <t>(based on 60,490,000 ordinary shares)</t>
  </si>
  <si>
    <t xml:space="preserve">Condensed Consolidated Statement of Equity </t>
  </si>
  <si>
    <t>Investment Properties</t>
  </si>
  <si>
    <t>Property, Plant and Equipment</t>
  </si>
  <si>
    <t>Fixed deposits</t>
  </si>
  <si>
    <t>Non-cash items</t>
  </si>
  <si>
    <t>Interest expense</t>
  </si>
  <si>
    <t>Interest income</t>
  </si>
  <si>
    <t>Interest paid</t>
  </si>
  <si>
    <t>Interest received</t>
  </si>
  <si>
    <t>Proceeds from disposal of property, plant &amp; equipment</t>
  </si>
  <si>
    <t>Minority interests</t>
  </si>
  <si>
    <t>Net Current Assets</t>
  </si>
  <si>
    <t>Investment in Joint Venture</t>
  </si>
  <si>
    <t>Goodwill on Consolidation</t>
  </si>
  <si>
    <t>Stocks</t>
  </si>
  <si>
    <t>Amount due from holding company</t>
  </si>
  <si>
    <t>Amount due from associated companies</t>
  </si>
  <si>
    <t>Condensed Consolidated Cash Flow Statement</t>
  </si>
  <si>
    <t>Premium</t>
  </si>
  <si>
    <t>Reserve</t>
  </si>
  <si>
    <t>Retained</t>
  </si>
  <si>
    <t>As At End Of</t>
  </si>
  <si>
    <t xml:space="preserve">The Condensed Balance Sheet should be read in conjuction with the Annual Financial Report for the year </t>
  </si>
  <si>
    <t>Net cash used in investing activities</t>
  </si>
  <si>
    <t>Development Properties</t>
  </si>
  <si>
    <t>Deferred Taxation</t>
  </si>
  <si>
    <t>Net loss before tax</t>
  </si>
  <si>
    <t>Net cash used in operating activities</t>
  </si>
  <si>
    <t>Cash used in operations</t>
  </si>
  <si>
    <t>Adjustments for :-</t>
  </si>
  <si>
    <t xml:space="preserve">Share of Profit/(Losses) from Associates </t>
  </si>
  <si>
    <t>and Joint Venture</t>
  </si>
  <si>
    <t>Profit/(Loss)</t>
  </si>
  <si>
    <t>Debtors</t>
  </si>
  <si>
    <t>Creditors</t>
  </si>
  <si>
    <t>Exceptional Items</t>
  </si>
  <si>
    <t>Cash &amp; Cash Equivalents at end of period</t>
  </si>
  <si>
    <t>Operating profit before changes in working capital</t>
  </si>
  <si>
    <t>Profit/(Loss) from Operations</t>
  </si>
  <si>
    <t>Profit/(Loss) Before Taxation</t>
  </si>
  <si>
    <t>ended 31 December 2002</t>
  </si>
  <si>
    <t>Long term investments</t>
  </si>
  <si>
    <t>Short term borrowing</t>
  </si>
  <si>
    <t>Balance as at 1 January 2003</t>
  </si>
  <si>
    <t xml:space="preserve">The Condensed Consolidated IncomeStatement should be read in conjuction with the Annual Financial Report </t>
  </si>
  <si>
    <t>for the year ended 31 December 2002</t>
  </si>
  <si>
    <t xml:space="preserve">The Condensed Consolidated Cash Flow Statement should be read in conjuction with the Annual </t>
  </si>
  <si>
    <t>Financial Report for the year ended 31 December 2002</t>
  </si>
  <si>
    <t>Balance as at 1 January 2002</t>
  </si>
  <si>
    <t xml:space="preserve">The Condensed Statements of Changes in Equity should be read in conjuction with the Annual Financial Report </t>
  </si>
  <si>
    <t>Profit/(Loss) for the Period</t>
  </si>
  <si>
    <t>Earnings/(Loss) per share :-</t>
  </si>
  <si>
    <t xml:space="preserve">Profit/(Loss) After Taxation </t>
  </si>
  <si>
    <t>Proceeds from sale of long term investment</t>
  </si>
  <si>
    <t>Net profit for the period</t>
  </si>
  <si>
    <t>Profit/(Loss) before taxation</t>
  </si>
  <si>
    <t xml:space="preserve">Profit/(Loss) after taxation and </t>
  </si>
  <si>
    <t>minority interest</t>
  </si>
  <si>
    <t>Net profit/(loss) for the period</t>
  </si>
  <si>
    <t>Basic profit/(loss) per share(sen)</t>
  </si>
  <si>
    <t>Dividend per share</t>
  </si>
  <si>
    <t>As At End Of Current Quarter</t>
  </si>
  <si>
    <t>As At Preceding Financial Year End</t>
  </si>
  <si>
    <t>Additional Information</t>
  </si>
  <si>
    <t xml:space="preserve">Profit/(Loss) from </t>
  </si>
  <si>
    <t>operations</t>
  </si>
  <si>
    <t>Gross interest income</t>
  </si>
  <si>
    <t>Gross interest expense</t>
  </si>
  <si>
    <t>Condensed Consolidated Income Statements For The 4th Quarter Ended 31 December 2003</t>
  </si>
  <si>
    <t>4th Quarter</t>
  </si>
  <si>
    <t>Condensed Consolidated Balance Sheet As At 31 December 2003</t>
  </si>
  <si>
    <t>Amount due to holding company</t>
  </si>
  <si>
    <t>For The 12 Months Period Ended 31 December 2003</t>
  </si>
  <si>
    <t>RM '001</t>
  </si>
  <si>
    <t>12 Months Ended</t>
  </si>
  <si>
    <t>Acquisition of subsidiary,net of cash</t>
  </si>
  <si>
    <t>Cash Flows from Financing Activities</t>
  </si>
  <si>
    <t>Repayments to hire purchase creditors</t>
  </si>
  <si>
    <t>Net cash (used in) financing activities</t>
  </si>
  <si>
    <t xml:space="preserve">12 months ended </t>
  </si>
  <si>
    <t>Summary of Key Financial Information For The Financial Period Ended 31 December 2003</t>
  </si>
  <si>
    <t>Purchase of property, plant &amp; equipment</t>
  </si>
  <si>
    <t>Balance as at 31 December 2003</t>
  </si>
  <si>
    <t>Balance as at 31 December 2002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</si>
</sst>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#,##0.000"/>
    <numFmt numFmtId="182" formatCode="d\-mmm\-yy"/>
    <numFmt numFmtId="183" formatCode="d\-mmm\-yyyy"/>
    <numFmt numFmtId="184" formatCode="mmm\-yyyy"/>
  </numFmts>
  <fonts count="23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/>
    </xf>
    <xf numFmtId="171" fontId="10" fillId="0" borderId="7" xfId="0" applyNumberFormat="1" applyFont="1" applyFill="1" applyBorder="1" applyAlignment="1">
      <alignment/>
    </xf>
    <xf numFmtId="170" fontId="10" fillId="0" borderId="12" xfId="15" applyNumberFormat="1" applyFont="1" applyFill="1" applyBorder="1" applyAlignment="1">
      <alignment horizontal="right"/>
    </xf>
    <xf numFmtId="15" fontId="1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171" fontId="1" fillId="0" borderId="9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43" fontId="1" fillId="0" borderId="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70" fontId="1" fillId="0" borderId="9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 horizontal="center"/>
    </xf>
    <xf numFmtId="170" fontId="1" fillId="0" borderId="4" xfId="15" applyNumberFormat="1" applyFont="1" applyFill="1" applyBorder="1" applyAlignment="1">
      <alignment horizontal="center"/>
    </xf>
    <xf numFmtId="170" fontId="1" fillId="0" borderId="5" xfId="15" applyNumberFormat="1" applyFont="1" applyFill="1" applyBorder="1" applyAlignment="1">
      <alignment horizontal="right"/>
    </xf>
    <xf numFmtId="170" fontId="1" fillId="0" borderId="4" xfId="15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71" fontId="10" fillId="0" borderId="2" xfId="15" applyNumberFormat="1" applyFont="1" applyFill="1" applyBorder="1" applyAlignment="1">
      <alignment/>
    </xf>
    <xf numFmtId="171" fontId="10" fillId="0" borderId="9" xfId="0" applyNumberFormat="1" applyFont="1" applyBorder="1" applyAlignment="1">
      <alignment/>
    </xf>
    <xf numFmtId="171" fontId="10" fillId="0" borderId="9" xfId="0" applyNumberFormat="1" applyFont="1" applyBorder="1" applyAlignment="1">
      <alignment horizontal="center"/>
    </xf>
    <xf numFmtId="43" fontId="10" fillId="0" borderId="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66675</xdr:rowOff>
    </xdr:from>
    <xdr:to>
      <xdr:col>4</xdr:col>
      <xdr:colOff>1533525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66675</xdr:rowOff>
    </xdr:from>
    <xdr:to>
      <xdr:col>4</xdr:col>
      <xdr:colOff>466725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6"/>
  <sheetViews>
    <sheetView showGridLines="0" tabSelected="1" zoomScale="75" zoomScaleNormal="75" workbookViewId="0" topLeftCell="A48">
      <selection activeCell="M52" sqref="M52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28125" style="1" customWidth="1"/>
    <col min="4" max="4" width="9.140625" style="1" customWidth="1"/>
    <col min="5" max="5" width="29.281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2.28125" style="2" customWidth="1"/>
    <col min="17" max="17" width="3.57421875" style="2" customWidth="1"/>
    <col min="18" max="19" width="9.140625" style="1" customWidth="1"/>
    <col min="20" max="20" width="11.00390625" style="3" bestFit="1" customWidth="1"/>
    <col min="21" max="21" width="11.00390625" style="1" bestFit="1" customWidth="1"/>
    <col min="22" max="22" width="4.28125" style="1" customWidth="1"/>
    <col min="23" max="23" width="10.140625" style="1" bestFit="1" customWidth="1"/>
    <col min="24" max="16384" width="9.140625" style="1" customWidth="1"/>
  </cols>
  <sheetData>
    <row r="1" ht="15.75"/>
    <row r="2" spans="6:12" ht="28.5" customHeight="1">
      <c r="F2" s="208" t="s">
        <v>58</v>
      </c>
      <c r="G2" s="208"/>
      <c r="H2" s="208"/>
      <c r="I2" s="208"/>
      <c r="J2" s="208"/>
      <c r="K2" s="208"/>
      <c r="L2" s="208"/>
    </row>
    <row r="3" spans="7:11" ht="15.75">
      <c r="G3" s="212" t="s">
        <v>59</v>
      </c>
      <c r="H3" s="212"/>
      <c r="I3" s="212"/>
      <c r="J3" s="212"/>
      <c r="K3" s="212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214" t="s">
        <v>129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2:10" ht="20.25" customHeight="1">
      <c r="B7" s="2"/>
      <c r="C7" s="2"/>
      <c r="D7" s="2"/>
      <c r="E7" s="2"/>
      <c r="G7" s="213" t="s">
        <v>21</v>
      </c>
      <c r="H7" s="213"/>
      <c r="I7" s="213"/>
      <c r="J7" s="213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209" t="s">
        <v>22</v>
      </c>
      <c r="G12" s="210"/>
      <c r="H12" s="210"/>
      <c r="I12" s="210"/>
      <c r="J12" s="210"/>
      <c r="K12" s="211"/>
      <c r="L12" s="209" t="s">
        <v>23</v>
      </c>
      <c r="M12" s="210"/>
      <c r="N12" s="210"/>
      <c r="O12" s="210"/>
      <c r="P12" s="210"/>
      <c r="Q12" s="211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24</v>
      </c>
      <c r="H15" s="97"/>
      <c r="I15" s="95"/>
      <c r="J15" s="96" t="s">
        <v>25</v>
      </c>
      <c r="K15" s="104"/>
      <c r="L15" s="105"/>
      <c r="M15" s="96" t="s">
        <v>24</v>
      </c>
      <c r="N15" s="97"/>
      <c r="O15" s="95"/>
      <c r="P15" s="96" t="s">
        <v>25</v>
      </c>
      <c r="Q15" s="101"/>
    </row>
    <row r="16" spans="2:17" ht="16.5">
      <c r="B16" s="93"/>
      <c r="C16" s="94"/>
      <c r="D16" s="94"/>
      <c r="E16" s="94"/>
      <c r="F16" s="98"/>
      <c r="G16" s="96" t="s">
        <v>26</v>
      </c>
      <c r="H16" s="97"/>
      <c r="I16" s="95"/>
      <c r="J16" s="96" t="s">
        <v>27</v>
      </c>
      <c r="K16" s="104"/>
      <c r="L16" s="105"/>
      <c r="M16" s="96" t="s">
        <v>26</v>
      </c>
      <c r="N16" s="97"/>
      <c r="O16" s="95"/>
      <c r="P16" s="96" t="s">
        <v>27</v>
      </c>
      <c r="Q16" s="101"/>
    </row>
    <row r="17" spans="2:17" ht="16.5">
      <c r="B17" s="93"/>
      <c r="C17" s="94"/>
      <c r="D17" s="94"/>
      <c r="E17" s="94"/>
      <c r="F17" s="98"/>
      <c r="G17" s="96" t="s">
        <v>130</v>
      </c>
      <c r="H17" s="97"/>
      <c r="I17" s="95"/>
      <c r="J17" s="96" t="s">
        <v>6</v>
      </c>
      <c r="K17" s="104"/>
      <c r="L17" s="105"/>
      <c r="M17" s="96" t="s">
        <v>28</v>
      </c>
      <c r="N17" s="97"/>
      <c r="O17" s="95"/>
      <c r="P17" s="96" t="s">
        <v>41</v>
      </c>
      <c r="Q17" s="101"/>
    </row>
    <row r="18" spans="2:17" ht="16.5">
      <c r="B18" s="93"/>
      <c r="C18" s="94"/>
      <c r="D18" s="94"/>
      <c r="E18" s="94"/>
      <c r="F18" s="98"/>
      <c r="G18" s="106">
        <v>37986</v>
      </c>
      <c r="H18" s="97"/>
      <c r="I18" s="95"/>
      <c r="J18" s="106">
        <v>37621</v>
      </c>
      <c r="K18" s="104"/>
      <c r="L18" s="105"/>
      <c r="M18" s="106">
        <v>37986</v>
      </c>
      <c r="N18" s="97"/>
      <c r="O18" s="95"/>
      <c r="P18" s="161">
        <v>37621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111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23" ht="16.5">
      <c r="B25" s="93"/>
      <c r="C25" s="94" t="s">
        <v>43</v>
      </c>
      <c r="D25" s="94"/>
      <c r="E25" s="94"/>
      <c r="F25" s="98"/>
      <c r="G25" s="118">
        <f>86428-66241</f>
        <v>20187</v>
      </c>
      <c r="H25" s="119"/>
      <c r="I25" s="120"/>
      <c r="J25" s="121">
        <v>18035</v>
      </c>
      <c r="K25" s="119"/>
      <c r="L25" s="120"/>
      <c r="M25" s="118">
        <f>41989+24252+20187</f>
        <v>86428</v>
      </c>
      <c r="N25" s="119"/>
      <c r="O25" s="120"/>
      <c r="P25" s="121">
        <v>67552</v>
      </c>
      <c r="Q25" s="119"/>
      <c r="S25" s="36"/>
      <c r="T25" s="118">
        <v>41989</v>
      </c>
      <c r="U25" s="118">
        <v>18902</v>
      </c>
      <c r="W25" s="162">
        <f>T25-U25</f>
        <v>23087</v>
      </c>
    </row>
    <row r="26" spans="2:23" ht="16.5">
      <c r="B26" s="93"/>
      <c r="C26" s="94"/>
      <c r="D26" s="94"/>
      <c r="E26" s="94"/>
      <c r="F26" s="98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  <c r="T26" s="118"/>
      <c r="U26" s="118"/>
      <c r="W26" s="162">
        <f aca="true" t="shared" si="0" ref="W26:W52">T26-U26</f>
        <v>0</v>
      </c>
    </row>
    <row r="27" spans="2:23" ht="16.5">
      <c r="B27" s="93"/>
      <c r="C27" s="94" t="s">
        <v>45</v>
      </c>
      <c r="D27" s="94"/>
      <c r="E27" s="94"/>
      <c r="F27" s="98"/>
      <c r="G27" s="118">
        <f>-1404-20168</f>
        <v>-21572</v>
      </c>
      <c r="H27" s="119"/>
      <c r="I27" s="120"/>
      <c r="J27" s="121">
        <f>-20254-1112</f>
        <v>-21366</v>
      </c>
      <c r="K27" s="119"/>
      <c r="L27" s="120"/>
      <c r="M27" s="118">
        <f>-42195-24217-(21572+56)</f>
        <v>-88040</v>
      </c>
      <c r="N27" s="119"/>
      <c r="O27" s="120"/>
      <c r="P27" s="121">
        <f>-70987-3756+2949-1112</f>
        <v>-72906</v>
      </c>
      <c r="Q27" s="119"/>
      <c r="T27" s="118">
        <v>-42195</v>
      </c>
      <c r="U27" s="118">
        <f>-19313-157</f>
        <v>-19470</v>
      </c>
      <c r="W27" s="162">
        <f t="shared" si="0"/>
        <v>-22725</v>
      </c>
    </row>
    <row r="28" spans="2:23" ht="16.5">
      <c r="B28" s="93"/>
      <c r="C28" s="94"/>
      <c r="D28" s="94"/>
      <c r="E28" s="94"/>
      <c r="F28" s="98"/>
      <c r="G28" s="118"/>
      <c r="H28" s="119"/>
      <c r="I28" s="120"/>
      <c r="J28" s="121"/>
      <c r="K28" s="119"/>
      <c r="L28" s="120"/>
      <c r="M28" s="118"/>
      <c r="N28" s="119"/>
      <c r="O28" s="120"/>
      <c r="P28" s="121"/>
      <c r="Q28" s="119"/>
      <c r="T28" s="118"/>
      <c r="U28" s="118"/>
      <c r="W28" s="162">
        <f t="shared" si="0"/>
        <v>0</v>
      </c>
    </row>
    <row r="29" spans="2:23" ht="16.5">
      <c r="B29" s="93"/>
      <c r="C29" s="94" t="s">
        <v>57</v>
      </c>
      <c r="D29" s="94"/>
      <c r="E29" s="94"/>
      <c r="F29" s="98"/>
      <c r="G29" s="124">
        <f>1769-1608</f>
        <v>161</v>
      </c>
      <c r="H29" s="119"/>
      <c r="I29" s="120"/>
      <c r="J29" s="124">
        <v>1373</v>
      </c>
      <c r="K29" s="119"/>
      <c r="L29" s="120"/>
      <c r="M29" s="124">
        <f>1161+447+161</f>
        <v>1769</v>
      </c>
      <c r="N29" s="119"/>
      <c r="O29" s="120"/>
      <c r="P29" s="124">
        <v>3891</v>
      </c>
      <c r="Q29" s="119"/>
      <c r="T29" s="124">
        <v>1161</v>
      </c>
      <c r="U29" s="124">
        <v>623</v>
      </c>
      <c r="W29" s="162">
        <f t="shared" si="0"/>
        <v>538</v>
      </c>
    </row>
    <row r="30" spans="2:23" ht="16.5">
      <c r="B30" s="93"/>
      <c r="C30" s="94"/>
      <c r="D30" s="94"/>
      <c r="E30" s="94"/>
      <c r="F30" s="98"/>
      <c r="G30" s="122"/>
      <c r="H30" s="119"/>
      <c r="I30" s="120"/>
      <c r="J30" s="122"/>
      <c r="K30" s="119"/>
      <c r="L30" s="120"/>
      <c r="M30" s="122"/>
      <c r="N30" s="119"/>
      <c r="O30" s="120"/>
      <c r="P30" s="122"/>
      <c r="Q30" s="119"/>
      <c r="T30" s="122"/>
      <c r="U30" s="122"/>
      <c r="W30" s="162">
        <f t="shared" si="0"/>
        <v>0</v>
      </c>
    </row>
    <row r="31" spans="2:23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  <c r="T31" s="118"/>
      <c r="U31" s="118"/>
      <c r="W31" s="162">
        <f t="shared" si="0"/>
        <v>0</v>
      </c>
    </row>
    <row r="32" spans="2:23" ht="16.5">
      <c r="B32" s="93"/>
      <c r="C32" s="94" t="s">
        <v>99</v>
      </c>
      <c r="D32" s="94"/>
      <c r="E32" s="94"/>
      <c r="F32" s="98"/>
      <c r="G32" s="118">
        <f>SUM(G25:G30)</f>
        <v>-1224</v>
      </c>
      <c r="H32" s="119"/>
      <c r="I32" s="120"/>
      <c r="J32" s="118">
        <f>SUM(J25:J31)</f>
        <v>-1958</v>
      </c>
      <c r="K32" s="119"/>
      <c r="L32" s="120"/>
      <c r="M32" s="118">
        <f>SUM(M25:M30)</f>
        <v>157</v>
      </c>
      <c r="N32" s="119"/>
      <c r="O32" s="120"/>
      <c r="P32" s="118">
        <f>SUM(P25:P31)</f>
        <v>-1463</v>
      </c>
      <c r="Q32" s="119"/>
      <c r="T32" s="118">
        <f>SUM(T25:T30)</f>
        <v>955</v>
      </c>
      <c r="U32" s="118">
        <f>SUM(U25:U30)</f>
        <v>55</v>
      </c>
      <c r="W32" s="162">
        <f t="shared" si="0"/>
        <v>900</v>
      </c>
    </row>
    <row r="33" spans="2:23" ht="16.5">
      <c r="B33" s="93"/>
      <c r="C33" s="94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  <c r="T33" s="118"/>
      <c r="U33" s="118"/>
      <c r="W33" s="162">
        <f t="shared" si="0"/>
        <v>0</v>
      </c>
    </row>
    <row r="34" spans="2:23" ht="16.5">
      <c r="B34" s="93"/>
      <c r="C34" s="94" t="s">
        <v>44</v>
      </c>
      <c r="D34" s="94"/>
      <c r="E34" s="94"/>
      <c r="F34" s="98"/>
      <c r="G34" s="118">
        <f>-1351+1171</f>
        <v>-180</v>
      </c>
      <c r="H34" s="119"/>
      <c r="I34" s="120"/>
      <c r="J34" s="118">
        <v>-362</v>
      </c>
      <c r="K34" s="119"/>
      <c r="L34" s="120"/>
      <c r="M34" s="118">
        <f>-899-272-180</f>
        <v>-1351</v>
      </c>
      <c r="N34" s="119"/>
      <c r="O34" s="120"/>
      <c r="P34" s="118">
        <v>-384</v>
      </c>
      <c r="Q34" s="119"/>
      <c r="T34" s="118">
        <v>-899</v>
      </c>
      <c r="U34" s="118">
        <v>-496</v>
      </c>
      <c r="W34" s="162">
        <f t="shared" si="0"/>
        <v>-403</v>
      </c>
    </row>
    <row r="35" spans="2:23" ht="16.5">
      <c r="B35" s="93"/>
      <c r="C35" s="94"/>
      <c r="D35" s="94"/>
      <c r="E35" s="94"/>
      <c r="F35" s="98"/>
      <c r="G35" s="118"/>
      <c r="H35" s="119"/>
      <c r="I35" s="120"/>
      <c r="J35" s="118"/>
      <c r="K35" s="119"/>
      <c r="L35" s="120"/>
      <c r="M35" s="118"/>
      <c r="N35" s="119"/>
      <c r="O35" s="120"/>
      <c r="P35" s="118"/>
      <c r="Q35" s="119"/>
      <c r="T35" s="118"/>
      <c r="U35" s="118"/>
      <c r="W35" s="162">
        <f t="shared" si="0"/>
        <v>0</v>
      </c>
    </row>
    <row r="36" spans="2:23" ht="16.5">
      <c r="B36" s="93"/>
      <c r="C36" s="94" t="s">
        <v>91</v>
      </c>
      <c r="D36" s="94"/>
      <c r="E36" s="94"/>
      <c r="F36" s="98"/>
      <c r="G36" s="118">
        <v>0</v>
      </c>
      <c r="H36" s="119"/>
      <c r="I36" s="120"/>
      <c r="J36" s="118">
        <v>-72</v>
      </c>
      <c r="K36" s="119"/>
      <c r="L36" s="120"/>
      <c r="M36" s="118">
        <v>0</v>
      </c>
      <c r="N36" s="119"/>
      <c r="O36" s="120"/>
      <c r="P36" s="118">
        <v>-72</v>
      </c>
      <c r="Q36" s="119"/>
      <c r="T36" s="118">
        <v>0</v>
      </c>
      <c r="U36" s="118">
        <v>0</v>
      </c>
      <c r="W36" s="162">
        <f t="shared" si="0"/>
        <v>0</v>
      </c>
    </row>
    <row r="37" spans="2:23" ht="16.5">
      <c r="B37" s="93"/>
      <c r="C37" s="94" t="s">
        <v>92</v>
      </c>
      <c r="D37" s="94"/>
      <c r="E37" s="94"/>
      <c r="F37" s="98"/>
      <c r="G37" s="118"/>
      <c r="H37" s="119"/>
      <c r="I37" s="120"/>
      <c r="J37" s="118"/>
      <c r="K37" s="119"/>
      <c r="L37" s="120"/>
      <c r="M37" s="118"/>
      <c r="N37" s="119"/>
      <c r="O37" s="120"/>
      <c r="P37" s="118"/>
      <c r="Q37" s="119"/>
      <c r="T37" s="118"/>
      <c r="U37" s="118"/>
      <c r="W37" s="162">
        <f t="shared" si="0"/>
        <v>0</v>
      </c>
    </row>
    <row r="38" spans="2:23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  <c r="T38" s="118"/>
      <c r="U38" s="118"/>
      <c r="W38" s="162">
        <f t="shared" si="0"/>
        <v>0</v>
      </c>
    </row>
    <row r="39" spans="2:23" ht="16.5">
      <c r="B39" s="93"/>
      <c r="C39" s="94" t="s">
        <v>96</v>
      </c>
      <c r="D39" s="94"/>
      <c r="E39" s="94"/>
      <c r="F39" s="98"/>
      <c r="G39" s="118">
        <v>-1800</v>
      </c>
      <c r="H39" s="119"/>
      <c r="I39" s="120"/>
      <c r="J39" s="118">
        <v>-1837</v>
      </c>
      <c r="K39" s="119"/>
      <c r="L39" s="120"/>
      <c r="M39" s="118">
        <v>-1800</v>
      </c>
      <c r="N39" s="119"/>
      <c r="O39" s="120"/>
      <c r="P39" s="118">
        <v>-1837</v>
      </c>
      <c r="Q39" s="119"/>
      <c r="T39" s="118">
        <v>0</v>
      </c>
      <c r="U39" s="118">
        <v>0</v>
      </c>
      <c r="W39" s="162">
        <f t="shared" si="0"/>
        <v>0</v>
      </c>
    </row>
    <row r="40" spans="2:23" ht="16.5">
      <c r="B40" s="93"/>
      <c r="C40" s="94"/>
      <c r="D40" s="94"/>
      <c r="E40" s="94"/>
      <c r="F40" s="98"/>
      <c r="G40" s="122"/>
      <c r="H40" s="119"/>
      <c r="I40" s="120"/>
      <c r="J40" s="122"/>
      <c r="K40" s="119"/>
      <c r="L40" s="120"/>
      <c r="M40" s="122"/>
      <c r="N40" s="119"/>
      <c r="O40" s="120"/>
      <c r="P40" s="122"/>
      <c r="Q40" s="119"/>
      <c r="T40" s="122"/>
      <c r="U40" s="122"/>
      <c r="W40" s="162">
        <f t="shared" si="0"/>
        <v>0</v>
      </c>
    </row>
    <row r="41" spans="2:23" ht="16.5">
      <c r="B41" s="93"/>
      <c r="C41" s="94"/>
      <c r="D41" s="94"/>
      <c r="E41" s="94"/>
      <c r="F41" s="98"/>
      <c r="G41" s="118"/>
      <c r="H41" s="119"/>
      <c r="I41" s="120"/>
      <c r="J41" s="118"/>
      <c r="K41" s="119"/>
      <c r="L41" s="120"/>
      <c r="M41" s="118"/>
      <c r="N41" s="119"/>
      <c r="O41" s="120"/>
      <c r="P41" s="118"/>
      <c r="Q41" s="119"/>
      <c r="T41" s="118"/>
      <c r="U41" s="118"/>
      <c r="W41" s="162">
        <f t="shared" si="0"/>
        <v>0</v>
      </c>
    </row>
    <row r="42" spans="2:23" ht="16.5">
      <c r="B42" s="93"/>
      <c r="C42" s="94" t="s">
        <v>100</v>
      </c>
      <c r="D42" s="94"/>
      <c r="E42" s="94"/>
      <c r="F42" s="98"/>
      <c r="G42" s="118">
        <f>SUM(G32:G40)</f>
        <v>-3204</v>
      </c>
      <c r="H42" s="119"/>
      <c r="I42" s="120"/>
      <c r="J42" s="118">
        <f>SUM(J32:J40)</f>
        <v>-4229</v>
      </c>
      <c r="K42" s="119"/>
      <c r="L42" s="120"/>
      <c r="M42" s="118">
        <f>SUM(M32:M40)</f>
        <v>-2994</v>
      </c>
      <c r="N42" s="119"/>
      <c r="O42" s="120"/>
      <c r="P42" s="118">
        <f>SUM(P32:P40)</f>
        <v>-3756</v>
      </c>
      <c r="Q42" s="119"/>
      <c r="T42" s="118">
        <f>SUM(T32:T40)</f>
        <v>56</v>
      </c>
      <c r="U42" s="118">
        <f>SUM(U32:U40)</f>
        <v>-441</v>
      </c>
      <c r="W42" s="162">
        <f t="shared" si="0"/>
        <v>497</v>
      </c>
    </row>
    <row r="43" spans="2:23" ht="16.5">
      <c r="B43" s="93"/>
      <c r="C43" s="94"/>
      <c r="D43" s="94"/>
      <c r="E43" s="94"/>
      <c r="F43" s="98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  <c r="T43" s="118"/>
      <c r="U43" s="118"/>
      <c r="W43" s="162">
        <f t="shared" si="0"/>
        <v>0</v>
      </c>
    </row>
    <row r="44" spans="2:23" ht="16.5">
      <c r="B44" s="93"/>
      <c r="C44" s="94" t="s">
        <v>34</v>
      </c>
      <c r="D44" s="94"/>
      <c r="E44" s="94"/>
      <c r="F44" s="98"/>
      <c r="G44" s="118">
        <f>-97+92-213</f>
        <v>-218</v>
      </c>
      <c r="H44" s="119"/>
      <c r="I44" s="120"/>
      <c r="J44" s="118">
        <v>-124</v>
      </c>
      <c r="K44" s="119"/>
      <c r="L44" s="120"/>
      <c r="M44" s="118">
        <f>-106+14-5-213</f>
        <v>-310</v>
      </c>
      <c r="N44" s="119"/>
      <c r="O44" s="120"/>
      <c r="P44" s="118">
        <v>-390</v>
      </c>
      <c r="Q44" s="119"/>
      <c r="T44" s="118">
        <v>-106</v>
      </c>
      <c r="U44" s="118">
        <f>-87+48</f>
        <v>-39</v>
      </c>
      <c r="W44" s="162">
        <f t="shared" si="0"/>
        <v>-67</v>
      </c>
    </row>
    <row r="45" spans="2:23" ht="16.5">
      <c r="B45" s="93"/>
      <c r="C45" s="94"/>
      <c r="D45" s="94"/>
      <c r="E45" s="94"/>
      <c r="F45" s="98"/>
      <c r="G45" s="122"/>
      <c r="H45" s="119"/>
      <c r="I45" s="120"/>
      <c r="J45" s="122"/>
      <c r="K45" s="119"/>
      <c r="L45" s="120"/>
      <c r="M45" s="122"/>
      <c r="N45" s="119"/>
      <c r="O45" s="120"/>
      <c r="P45" s="122"/>
      <c r="Q45" s="119"/>
      <c r="T45" s="122"/>
      <c r="U45" s="122"/>
      <c r="W45" s="162">
        <f t="shared" si="0"/>
        <v>0</v>
      </c>
    </row>
    <row r="46" spans="2:23" ht="16.5">
      <c r="B46" s="93"/>
      <c r="C46" s="94"/>
      <c r="D46" s="123"/>
      <c r="E46" s="94"/>
      <c r="F46" s="98"/>
      <c r="G46" s="125"/>
      <c r="H46" s="119"/>
      <c r="I46" s="120"/>
      <c r="J46" s="125"/>
      <c r="K46" s="119"/>
      <c r="L46" s="120"/>
      <c r="M46" s="125"/>
      <c r="N46" s="119"/>
      <c r="O46" s="120"/>
      <c r="P46" s="125"/>
      <c r="Q46" s="119"/>
      <c r="T46" s="125"/>
      <c r="U46" s="125"/>
      <c r="W46" s="162">
        <f t="shared" si="0"/>
        <v>0</v>
      </c>
    </row>
    <row r="47" spans="2:23" ht="16.5">
      <c r="B47" s="93"/>
      <c r="C47" s="94" t="s">
        <v>113</v>
      </c>
      <c r="D47" s="126"/>
      <c r="E47" s="99"/>
      <c r="F47" s="98"/>
      <c r="G47" s="118">
        <f>SUM(G42:G46)</f>
        <v>-3422</v>
      </c>
      <c r="H47" s="119"/>
      <c r="I47" s="120"/>
      <c r="J47" s="118">
        <f>SUM(J42:J46)</f>
        <v>-4353</v>
      </c>
      <c r="K47" s="119"/>
      <c r="L47" s="120"/>
      <c r="M47" s="118">
        <f>SUM(M42:M46)</f>
        <v>-3304</v>
      </c>
      <c r="N47" s="119"/>
      <c r="O47" s="120"/>
      <c r="P47" s="118">
        <f>SUM(P42:P46)</f>
        <v>-4146</v>
      </c>
      <c r="Q47" s="119"/>
      <c r="T47" s="118">
        <f>SUM(T42:T46)</f>
        <v>-50</v>
      </c>
      <c r="U47" s="118">
        <f>SUM(U42:U46)</f>
        <v>-480</v>
      </c>
      <c r="W47" s="162">
        <f t="shared" si="0"/>
        <v>430</v>
      </c>
    </row>
    <row r="48" spans="2:23" ht="16.5">
      <c r="B48" s="93"/>
      <c r="C48" s="94"/>
      <c r="D48" s="94"/>
      <c r="E48" s="94"/>
      <c r="F48" s="98"/>
      <c r="G48" s="118"/>
      <c r="H48" s="119"/>
      <c r="I48" s="120"/>
      <c r="J48" s="118"/>
      <c r="K48" s="119"/>
      <c r="L48" s="120"/>
      <c r="M48" s="118"/>
      <c r="N48" s="119"/>
      <c r="O48" s="120"/>
      <c r="P48" s="118"/>
      <c r="Q48" s="119"/>
      <c r="T48" s="118"/>
      <c r="U48" s="118"/>
      <c r="W48" s="162">
        <f t="shared" si="0"/>
        <v>0</v>
      </c>
    </row>
    <row r="49" spans="2:23" ht="16.5">
      <c r="B49" s="93"/>
      <c r="C49" s="99" t="s">
        <v>71</v>
      </c>
      <c r="D49" s="126"/>
      <c r="E49" s="99"/>
      <c r="F49" s="98"/>
      <c r="G49" s="124">
        <v>2</v>
      </c>
      <c r="H49" s="119"/>
      <c r="I49" s="120"/>
      <c r="J49" s="124">
        <v>3</v>
      </c>
      <c r="K49" s="119"/>
      <c r="L49" s="120"/>
      <c r="M49" s="124">
        <f>6+4+2</f>
        <v>12</v>
      </c>
      <c r="N49" s="119"/>
      <c r="O49" s="120"/>
      <c r="P49" s="124">
        <v>15</v>
      </c>
      <c r="Q49" s="119"/>
      <c r="T49" s="124">
        <v>6</v>
      </c>
      <c r="U49" s="124">
        <f>15-12</f>
        <v>3</v>
      </c>
      <c r="W49" s="162">
        <f t="shared" si="0"/>
        <v>3</v>
      </c>
    </row>
    <row r="50" spans="2:23" ht="16.5">
      <c r="B50" s="93"/>
      <c r="C50" s="94"/>
      <c r="D50" s="94"/>
      <c r="E50" s="94"/>
      <c r="F50" s="98"/>
      <c r="G50" s="122"/>
      <c r="H50" s="119"/>
      <c r="I50" s="120"/>
      <c r="J50" s="127"/>
      <c r="K50" s="119"/>
      <c r="L50" s="120"/>
      <c r="M50" s="122"/>
      <c r="N50" s="119"/>
      <c r="O50" s="120"/>
      <c r="P50" s="127"/>
      <c r="Q50" s="119"/>
      <c r="T50" s="122"/>
      <c r="U50" s="122"/>
      <c r="W50" s="162">
        <f t="shared" si="0"/>
        <v>0</v>
      </c>
    </row>
    <row r="51" spans="2:23" ht="16.5">
      <c r="B51" s="93"/>
      <c r="D51" s="94"/>
      <c r="E51" s="94"/>
      <c r="F51" s="98"/>
      <c r="G51" s="118"/>
      <c r="H51" s="119"/>
      <c r="I51" s="120"/>
      <c r="J51" s="121"/>
      <c r="K51" s="119"/>
      <c r="L51" s="120"/>
      <c r="M51" s="118"/>
      <c r="N51" s="119"/>
      <c r="O51" s="120"/>
      <c r="P51" s="121"/>
      <c r="Q51" s="119"/>
      <c r="T51" s="118"/>
      <c r="U51" s="118"/>
      <c r="W51" s="162">
        <f t="shared" si="0"/>
        <v>0</v>
      </c>
    </row>
    <row r="52" spans="2:23" ht="17.25" thickBot="1">
      <c r="B52" s="93"/>
      <c r="C52" s="94" t="s">
        <v>111</v>
      </c>
      <c r="D52" s="94"/>
      <c r="E52" s="94"/>
      <c r="F52" s="98"/>
      <c r="G52" s="128">
        <f>SUM(G47:G50)</f>
        <v>-3420</v>
      </c>
      <c r="H52" s="119"/>
      <c r="I52" s="120"/>
      <c r="J52" s="129">
        <f>SUM(J47:J49)</f>
        <v>-4350</v>
      </c>
      <c r="K52" s="119"/>
      <c r="L52" s="120"/>
      <c r="M52" s="128">
        <f>SUM(M47:M50)</f>
        <v>-3292</v>
      </c>
      <c r="N52" s="119"/>
      <c r="O52" s="120"/>
      <c r="P52" s="129">
        <f>SUM(P47:P50)</f>
        <v>-4131</v>
      </c>
      <c r="Q52" s="119"/>
      <c r="T52" s="128">
        <f>SUM(T47:T50)</f>
        <v>-44</v>
      </c>
      <c r="U52" s="128">
        <f>SUM(U47:U50)</f>
        <v>-477</v>
      </c>
      <c r="W52" s="162">
        <f t="shared" si="0"/>
        <v>433</v>
      </c>
    </row>
    <row r="53" spans="2:17" ht="17.25" thickTop="1">
      <c r="B53" s="93"/>
      <c r="C53" s="94"/>
      <c r="D53" s="94"/>
      <c r="E53" s="94"/>
      <c r="F53" s="98"/>
      <c r="G53" s="118"/>
      <c r="H53" s="119"/>
      <c r="I53" s="120"/>
      <c r="J53" s="121"/>
      <c r="K53" s="119"/>
      <c r="L53" s="120"/>
      <c r="M53" s="118"/>
      <c r="N53" s="119"/>
      <c r="O53" s="120"/>
      <c r="P53" s="121"/>
      <c r="Q53" s="119"/>
    </row>
    <row r="54" spans="2:17" ht="16.5">
      <c r="B54" s="93"/>
      <c r="C54" s="94" t="s">
        <v>112</v>
      </c>
      <c r="D54" s="94"/>
      <c r="E54" s="94"/>
      <c r="F54" s="98"/>
      <c r="G54" s="118"/>
      <c r="H54" s="119"/>
      <c r="I54" s="120"/>
      <c r="J54" s="121"/>
      <c r="K54" s="119"/>
      <c r="L54" s="120"/>
      <c r="M54" s="118"/>
      <c r="N54" s="119"/>
      <c r="O54" s="120"/>
      <c r="P54" s="121"/>
      <c r="Q54" s="119"/>
    </row>
    <row r="55" spans="2:17" ht="16.5">
      <c r="B55" s="93"/>
      <c r="C55" s="94"/>
      <c r="D55" s="94"/>
      <c r="E55" s="94"/>
      <c r="F55" s="98"/>
      <c r="G55" s="118"/>
      <c r="H55" s="119"/>
      <c r="I55" s="120"/>
      <c r="J55" s="121"/>
      <c r="K55" s="119"/>
      <c r="L55" s="120"/>
      <c r="M55" s="118"/>
      <c r="N55" s="119"/>
      <c r="O55" s="120"/>
      <c r="P55" s="121"/>
      <c r="Q55" s="119"/>
    </row>
    <row r="56" spans="2:17" ht="17.25" thickBot="1">
      <c r="B56" s="93"/>
      <c r="C56" s="94" t="s">
        <v>35</v>
      </c>
      <c r="D56" s="94" t="s">
        <v>38</v>
      </c>
      <c r="E56" s="94"/>
      <c r="F56" s="98"/>
      <c r="G56" s="130">
        <f>+G52/60490*100</f>
        <v>-5.653827078856009</v>
      </c>
      <c r="H56" s="131"/>
      <c r="I56" s="132"/>
      <c r="J56" s="130">
        <f>+J52/60490*100</f>
        <v>-7.1912712845098365</v>
      </c>
      <c r="K56" s="131"/>
      <c r="L56" s="132"/>
      <c r="M56" s="130">
        <f>+M52/60490*100</f>
        <v>-5.442221854852042</v>
      </c>
      <c r="N56" s="131"/>
      <c r="O56" s="132"/>
      <c r="P56" s="130">
        <f>+P52/60490*100</f>
        <v>-6.8292279715655475</v>
      </c>
      <c r="Q56" s="119"/>
    </row>
    <row r="57" spans="2:17" ht="16.5">
      <c r="B57" s="93"/>
      <c r="C57" s="94"/>
      <c r="D57" s="94" t="s">
        <v>60</v>
      </c>
      <c r="E57" s="94"/>
      <c r="F57" s="98"/>
      <c r="G57" s="118"/>
      <c r="H57" s="119"/>
      <c r="I57" s="120"/>
      <c r="J57" s="121"/>
      <c r="K57" s="119"/>
      <c r="L57" s="120"/>
      <c r="M57" s="118"/>
      <c r="N57" s="119"/>
      <c r="O57" s="120"/>
      <c r="P57" s="121"/>
      <c r="Q57" s="119"/>
    </row>
    <row r="58" spans="2:17" ht="16.5">
      <c r="B58" s="93"/>
      <c r="C58" s="94"/>
      <c r="D58" s="94"/>
      <c r="E58" s="94"/>
      <c r="F58" s="98"/>
      <c r="G58" s="99"/>
      <c r="H58" s="101"/>
      <c r="I58" s="98"/>
      <c r="J58" s="100"/>
      <c r="K58" s="101"/>
      <c r="L58" s="98"/>
      <c r="M58" s="99"/>
      <c r="N58" s="101"/>
      <c r="O58" s="98"/>
      <c r="P58" s="100"/>
      <c r="Q58" s="101"/>
    </row>
    <row r="59" spans="2:17" ht="17.25" thickBot="1">
      <c r="B59" s="93"/>
      <c r="C59" s="94" t="s">
        <v>36</v>
      </c>
      <c r="D59" s="94" t="s">
        <v>39</v>
      </c>
      <c r="E59" s="94"/>
      <c r="F59" s="98"/>
      <c r="G59" s="160" t="s">
        <v>30</v>
      </c>
      <c r="H59" s="133"/>
      <c r="I59" s="134"/>
      <c r="J59" s="160" t="s">
        <v>30</v>
      </c>
      <c r="K59" s="133"/>
      <c r="L59" s="134"/>
      <c r="M59" s="160" t="s">
        <v>30</v>
      </c>
      <c r="N59" s="133"/>
      <c r="O59" s="134"/>
      <c r="P59" s="160" t="s">
        <v>30</v>
      </c>
      <c r="Q59" s="101"/>
    </row>
    <row r="60" spans="2:17" ht="16.5">
      <c r="B60" s="93"/>
      <c r="C60" s="94"/>
      <c r="D60" s="94"/>
      <c r="E60" s="94"/>
      <c r="F60" s="98"/>
      <c r="G60" s="135"/>
      <c r="H60" s="133"/>
      <c r="I60" s="134"/>
      <c r="J60" s="135"/>
      <c r="K60" s="133"/>
      <c r="L60" s="134"/>
      <c r="M60" s="135"/>
      <c r="N60" s="133"/>
      <c r="O60" s="134"/>
      <c r="P60" s="135"/>
      <c r="Q60" s="101"/>
    </row>
    <row r="61" spans="2:17" ht="16.5">
      <c r="B61" s="110"/>
      <c r="C61" s="111"/>
      <c r="D61" s="111"/>
      <c r="E61" s="111"/>
      <c r="F61" s="112"/>
      <c r="G61" s="136"/>
      <c r="H61" s="137"/>
      <c r="I61" s="138"/>
      <c r="J61" s="136"/>
      <c r="K61" s="137"/>
      <c r="L61" s="138"/>
      <c r="M61" s="136"/>
      <c r="N61" s="137"/>
      <c r="O61" s="138"/>
      <c r="P61" s="136"/>
      <c r="Q61" s="116"/>
    </row>
    <row r="62" spans="2:17" ht="15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ht="15.75">
      <c r="B63" s="53" t="s">
        <v>105</v>
      </c>
    </row>
    <row r="64" ht="15.75">
      <c r="B64" s="53" t="s">
        <v>106</v>
      </c>
    </row>
    <row r="65" ht="15.75">
      <c r="C65" s="53"/>
    </row>
    <row r="66" ht="15.75">
      <c r="C66" s="158"/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0.5" bottom="0.5" header="0.48" footer="0.5"/>
  <pageSetup fitToHeight="1" fitToWidth="1" horizontalDpi="600" verticalDpi="600" orientation="portrait" paperSize="9" scale="72" r:id="rId2"/>
  <headerFooter alignWithMargins="0">
    <oddFooter>&amp;C&amp;"Arial,Bold"&amp;14&amp;P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4"/>
  <sheetViews>
    <sheetView showGridLines="0" zoomScale="80" zoomScaleNormal="80" workbookViewId="0" topLeftCell="A51">
      <selection activeCell="M45" sqref="M45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2.2812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6384" width="9.140625" style="1" customWidth="1"/>
  </cols>
  <sheetData>
    <row r="2" ht="15.75"/>
    <row r="3" spans="5:12" ht="26.25">
      <c r="E3" s="208" t="s">
        <v>58</v>
      </c>
      <c r="F3" s="208"/>
      <c r="G3" s="208"/>
      <c r="H3" s="208"/>
      <c r="I3" s="208"/>
      <c r="J3" s="55"/>
      <c r="K3" s="55"/>
      <c r="L3" s="55"/>
    </row>
    <row r="4" spans="5:9" ht="15.75">
      <c r="E4" s="217" t="s">
        <v>59</v>
      </c>
      <c r="F4" s="217"/>
      <c r="G4" s="217"/>
      <c r="H4" s="217"/>
      <c r="I4" s="217"/>
    </row>
    <row r="5" ht="15.75"/>
    <row r="6" spans="2:12" ht="23.25" customHeight="1">
      <c r="B6" s="2"/>
      <c r="C6" s="216" t="s">
        <v>131</v>
      </c>
      <c r="D6" s="216"/>
      <c r="E6" s="216"/>
      <c r="F6" s="216"/>
      <c r="G6" s="216"/>
      <c r="H6" s="216"/>
      <c r="I6" s="216"/>
      <c r="J6" s="216"/>
      <c r="K6" s="216"/>
      <c r="L6" s="2"/>
    </row>
    <row r="7" spans="3:12" ht="15.75">
      <c r="C7" s="2"/>
      <c r="D7" s="2"/>
      <c r="E7" s="8"/>
      <c r="F7" s="2"/>
      <c r="G7" s="2"/>
      <c r="H7" s="2"/>
      <c r="I7" s="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9" customHeight="1">
      <c r="B9" s="87"/>
      <c r="C9" s="90"/>
      <c r="D9" s="90"/>
      <c r="E9" s="90"/>
      <c r="F9" s="89"/>
      <c r="G9" s="90"/>
      <c r="H9" s="102" t="s">
        <v>0</v>
      </c>
      <c r="I9" s="90"/>
      <c r="J9" s="90"/>
      <c r="K9" s="90"/>
      <c r="L9" s="92"/>
    </row>
    <row r="10" spans="2:12" ht="16.5">
      <c r="B10" s="93"/>
      <c r="C10" s="99"/>
      <c r="D10" s="99"/>
      <c r="E10" s="99"/>
      <c r="F10" s="98"/>
      <c r="G10" s="96" t="s">
        <v>1</v>
      </c>
      <c r="H10" s="139"/>
      <c r="I10" s="140"/>
      <c r="J10" s="96" t="s">
        <v>2</v>
      </c>
      <c r="K10" s="100"/>
      <c r="L10" s="101"/>
    </row>
    <row r="11" spans="2:12" ht="6.75" customHeight="1">
      <c r="B11" s="93"/>
      <c r="C11" s="99"/>
      <c r="D11" s="99"/>
      <c r="E11" s="99"/>
      <c r="F11" s="98"/>
      <c r="G11" s="140"/>
      <c r="H11" s="97"/>
      <c r="I11" s="140"/>
      <c r="J11" s="140"/>
      <c r="K11" s="99"/>
      <c r="L11" s="101"/>
    </row>
    <row r="12" spans="2:12" ht="9" customHeight="1">
      <c r="B12" s="93"/>
      <c r="C12" s="99"/>
      <c r="D12" s="99"/>
      <c r="E12" s="99"/>
      <c r="F12" s="89"/>
      <c r="G12" s="141"/>
      <c r="H12" s="142"/>
      <c r="I12" s="141"/>
      <c r="J12" s="141"/>
      <c r="K12" s="91"/>
      <c r="L12" s="92"/>
    </row>
    <row r="13" spans="2:12" ht="16.5">
      <c r="B13" s="93"/>
      <c r="C13" s="99"/>
      <c r="D13" s="99"/>
      <c r="E13" s="99"/>
      <c r="F13" s="98"/>
      <c r="G13" s="96" t="s">
        <v>82</v>
      </c>
      <c r="H13" s="97"/>
      <c r="I13" s="95"/>
      <c r="J13" s="96" t="s">
        <v>3</v>
      </c>
      <c r="K13" s="100"/>
      <c r="L13" s="101"/>
    </row>
    <row r="14" spans="2:12" ht="16.5">
      <c r="B14" s="93"/>
      <c r="C14" s="99"/>
      <c r="D14" s="99"/>
      <c r="E14" s="99"/>
      <c r="F14" s="98"/>
      <c r="G14" s="96" t="s">
        <v>4</v>
      </c>
      <c r="H14" s="97"/>
      <c r="I14" s="95"/>
      <c r="J14" s="96" t="s">
        <v>5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6</v>
      </c>
      <c r="H15" s="97"/>
      <c r="I15" s="95"/>
      <c r="J15" s="96" t="s">
        <v>7</v>
      </c>
      <c r="K15" s="100"/>
      <c r="L15" s="101"/>
    </row>
    <row r="16" spans="2:12" ht="16.5">
      <c r="B16" s="93"/>
      <c r="C16" s="99"/>
      <c r="D16" s="99"/>
      <c r="E16" s="99"/>
      <c r="F16" s="98"/>
      <c r="G16" s="161">
        <v>37986</v>
      </c>
      <c r="H16" s="97"/>
      <c r="I16" s="95"/>
      <c r="J16" s="106">
        <v>37621</v>
      </c>
      <c r="K16" s="107"/>
      <c r="L16" s="101"/>
    </row>
    <row r="17" spans="2:12" ht="8.25" customHeight="1">
      <c r="B17" s="110"/>
      <c r="C17" s="143"/>
      <c r="D17" s="143"/>
      <c r="E17" s="143"/>
      <c r="F17" s="112"/>
      <c r="G17" s="113" t="s">
        <v>0</v>
      </c>
      <c r="H17" s="114"/>
      <c r="I17" s="115"/>
      <c r="J17" s="113" t="s">
        <v>0</v>
      </c>
      <c r="K17" s="113"/>
      <c r="L17" s="116"/>
    </row>
    <row r="18" spans="2:12" ht="16.5">
      <c r="B18" s="93"/>
      <c r="C18" s="99"/>
      <c r="D18" s="99"/>
      <c r="E18" s="99"/>
      <c r="F18" s="98"/>
      <c r="G18" s="117"/>
      <c r="H18" s="108"/>
      <c r="I18" s="109"/>
      <c r="J18" s="117"/>
      <c r="K18" s="117"/>
      <c r="L18" s="101"/>
    </row>
    <row r="19" spans="2:12" ht="16.5">
      <c r="B19" s="93"/>
      <c r="C19" s="99"/>
      <c r="D19" s="99"/>
      <c r="E19" s="99"/>
      <c r="F19" s="98"/>
      <c r="G19" s="100" t="s">
        <v>8</v>
      </c>
      <c r="H19" s="108"/>
      <c r="I19" s="109"/>
      <c r="J19" s="100" t="s">
        <v>8</v>
      </c>
      <c r="K19" s="100"/>
      <c r="L19" s="101"/>
    </row>
    <row r="20" spans="2:12" ht="16.5">
      <c r="B20" s="93"/>
      <c r="C20" s="99"/>
      <c r="D20" s="99"/>
      <c r="E20" s="99"/>
      <c r="F20" s="98"/>
      <c r="G20" s="99"/>
      <c r="H20" s="101"/>
      <c r="I20" s="98"/>
      <c r="J20" s="99"/>
      <c r="K20" s="99"/>
      <c r="L20" s="101"/>
    </row>
    <row r="21" spans="2:12" ht="16.5">
      <c r="B21" s="93"/>
      <c r="C21" s="99" t="s">
        <v>62</v>
      </c>
      <c r="D21" s="99"/>
      <c r="E21" s="99"/>
      <c r="F21" s="120"/>
      <c r="G21" s="118">
        <v>13213</v>
      </c>
      <c r="H21" s="119"/>
      <c r="I21" s="120"/>
      <c r="J21" s="118">
        <v>13213</v>
      </c>
      <c r="K21" s="118"/>
      <c r="L21" s="119"/>
    </row>
    <row r="22" spans="2:12" ht="16.5">
      <c r="B22" s="93"/>
      <c r="C22" s="99" t="s">
        <v>63</v>
      </c>
      <c r="D22" s="99"/>
      <c r="E22" s="99"/>
      <c r="F22" s="120"/>
      <c r="G22" s="118">
        <f>16233-1800</f>
        <v>14433</v>
      </c>
      <c r="H22" s="119"/>
      <c r="I22" s="120"/>
      <c r="J22" s="118">
        <v>18154</v>
      </c>
      <c r="K22" s="118"/>
      <c r="L22" s="119"/>
    </row>
    <row r="23" spans="2:12" ht="16.5">
      <c r="B23" s="93"/>
      <c r="C23" s="99" t="s">
        <v>9</v>
      </c>
      <c r="D23" s="99"/>
      <c r="E23" s="99"/>
      <c r="F23" s="120"/>
      <c r="G23" s="118">
        <v>5</v>
      </c>
      <c r="H23" s="119"/>
      <c r="I23" s="120"/>
      <c r="J23" s="118">
        <v>5</v>
      </c>
      <c r="K23" s="118"/>
      <c r="L23" s="119"/>
    </row>
    <row r="24" spans="2:12" ht="16.5">
      <c r="B24" s="93"/>
      <c r="C24" s="99" t="s">
        <v>73</v>
      </c>
      <c r="D24" s="99"/>
      <c r="E24" s="99"/>
      <c r="F24" s="120"/>
      <c r="G24" s="118">
        <f>143-143</f>
        <v>0</v>
      </c>
      <c r="H24" s="119"/>
      <c r="I24" s="120"/>
      <c r="J24" s="118">
        <v>118</v>
      </c>
      <c r="K24" s="118"/>
      <c r="L24" s="119"/>
    </row>
    <row r="25" spans="2:12" ht="16.5">
      <c r="B25" s="93"/>
      <c r="C25" s="99" t="s">
        <v>102</v>
      </c>
      <c r="D25" s="99"/>
      <c r="E25" s="99"/>
      <c r="F25" s="120"/>
      <c r="G25" s="118">
        <v>0</v>
      </c>
      <c r="H25" s="119"/>
      <c r="I25" s="120"/>
      <c r="J25" s="118">
        <v>250</v>
      </c>
      <c r="K25" s="118"/>
      <c r="L25" s="119"/>
    </row>
    <row r="26" spans="2:12" ht="16.5">
      <c r="B26" s="93"/>
      <c r="C26" s="99" t="s">
        <v>85</v>
      </c>
      <c r="D26" s="99"/>
      <c r="E26" s="99"/>
      <c r="F26" s="120"/>
      <c r="G26" s="118">
        <v>49619</v>
      </c>
      <c r="H26" s="119"/>
      <c r="I26" s="120"/>
      <c r="J26" s="118">
        <v>50503</v>
      </c>
      <c r="K26" s="118"/>
      <c r="L26" s="119"/>
    </row>
    <row r="27" spans="2:12" ht="16.5">
      <c r="B27" s="93"/>
      <c r="C27" s="99" t="s">
        <v>74</v>
      </c>
      <c r="D27" s="99"/>
      <c r="E27" s="99"/>
      <c r="F27" s="120"/>
      <c r="G27" s="118">
        <v>5035</v>
      </c>
      <c r="H27" s="119"/>
      <c r="I27" s="120"/>
      <c r="J27" s="118">
        <v>5962</v>
      </c>
      <c r="K27" s="118"/>
      <c r="L27" s="119"/>
    </row>
    <row r="28" spans="2:12" ht="16.5">
      <c r="B28" s="93"/>
      <c r="C28" s="99"/>
      <c r="D28" s="99"/>
      <c r="E28" s="99"/>
      <c r="F28" s="120"/>
      <c r="G28" s="118"/>
      <c r="H28" s="119"/>
      <c r="I28" s="120"/>
      <c r="J28" s="118"/>
      <c r="K28" s="118"/>
      <c r="L28" s="119"/>
    </row>
    <row r="29" spans="2:12" ht="16.5">
      <c r="B29" s="93"/>
      <c r="C29" s="99" t="s">
        <v>10</v>
      </c>
      <c r="D29" s="99"/>
      <c r="E29" s="99"/>
      <c r="F29" s="120"/>
      <c r="G29" s="118"/>
      <c r="H29" s="119"/>
      <c r="I29" s="120"/>
      <c r="J29" s="118"/>
      <c r="K29" s="118"/>
      <c r="L29" s="119"/>
    </row>
    <row r="30" spans="1:12" ht="9.75" customHeight="1">
      <c r="A30" s="16"/>
      <c r="B30" s="93"/>
      <c r="C30" s="99"/>
      <c r="D30" s="99"/>
      <c r="E30" s="99"/>
      <c r="F30" s="120"/>
      <c r="G30" s="118"/>
      <c r="H30" s="119"/>
      <c r="I30" s="120"/>
      <c r="J30" s="118"/>
      <c r="K30" s="118"/>
      <c r="L30" s="119"/>
    </row>
    <row r="31" spans="1:12" ht="16.5">
      <c r="A31" s="16"/>
      <c r="B31" s="93"/>
      <c r="C31" s="99"/>
      <c r="D31" s="99" t="s">
        <v>85</v>
      </c>
      <c r="E31" s="99"/>
      <c r="F31" s="120"/>
      <c r="G31" s="118">
        <v>2511</v>
      </c>
      <c r="H31" s="119"/>
      <c r="I31" s="120"/>
      <c r="J31" s="118">
        <v>3539</v>
      </c>
      <c r="K31" s="118"/>
      <c r="L31" s="119"/>
    </row>
    <row r="32" spans="1:12" ht="16.5">
      <c r="A32" s="52"/>
      <c r="B32" s="144"/>
      <c r="C32" s="145"/>
      <c r="D32" s="99" t="s">
        <v>75</v>
      </c>
      <c r="E32" s="99"/>
      <c r="F32" s="120"/>
      <c r="G32" s="118">
        <v>2050</v>
      </c>
      <c r="H32" s="119"/>
      <c r="I32" s="120"/>
      <c r="J32" s="118">
        <v>2048</v>
      </c>
      <c r="K32" s="146"/>
      <c r="L32" s="147"/>
    </row>
    <row r="33" spans="1:12" ht="16.5">
      <c r="A33" s="52"/>
      <c r="B33" s="144"/>
      <c r="C33" s="145"/>
      <c r="D33" s="99" t="s">
        <v>94</v>
      </c>
      <c r="E33" s="99"/>
      <c r="F33" s="120"/>
      <c r="G33" s="118">
        <f>24789-2</f>
        <v>24787</v>
      </c>
      <c r="H33" s="119"/>
      <c r="I33" s="120"/>
      <c r="J33" s="118">
        <f>25727-670</f>
        <v>25057</v>
      </c>
      <c r="K33" s="146"/>
      <c r="L33" s="147"/>
    </row>
    <row r="34" spans="1:12" ht="16.5" hidden="1">
      <c r="A34" s="52"/>
      <c r="B34" s="144"/>
      <c r="C34" s="145"/>
      <c r="D34" s="99" t="s">
        <v>11</v>
      </c>
      <c r="E34" s="99"/>
      <c r="F34" s="120"/>
      <c r="G34" s="118"/>
      <c r="H34" s="119"/>
      <c r="I34" s="120"/>
      <c r="J34" s="118"/>
      <c r="K34" s="146"/>
      <c r="L34" s="147"/>
    </row>
    <row r="35" spans="1:12" ht="16.5">
      <c r="A35" s="52"/>
      <c r="B35" s="144"/>
      <c r="C35" s="145"/>
      <c r="D35" s="99" t="s">
        <v>76</v>
      </c>
      <c r="E35" s="99"/>
      <c r="F35" s="120"/>
      <c r="G35" s="118">
        <v>0</v>
      </c>
      <c r="H35" s="119"/>
      <c r="I35" s="120"/>
      <c r="J35" s="118">
        <v>1601</v>
      </c>
      <c r="K35" s="146"/>
      <c r="L35" s="147"/>
    </row>
    <row r="36" spans="1:12" ht="16.5">
      <c r="A36" s="52"/>
      <c r="B36" s="144"/>
      <c r="C36" s="145"/>
      <c r="D36" s="99" t="s">
        <v>77</v>
      </c>
      <c r="E36" s="99"/>
      <c r="F36" s="120"/>
      <c r="G36" s="118">
        <v>2</v>
      </c>
      <c r="H36" s="119"/>
      <c r="I36" s="120"/>
      <c r="J36" s="118">
        <v>670</v>
      </c>
      <c r="K36" s="146"/>
      <c r="L36" s="147"/>
    </row>
    <row r="37" spans="1:14" ht="16.5">
      <c r="A37" s="52"/>
      <c r="B37" s="144"/>
      <c r="C37" s="145"/>
      <c r="D37" s="99" t="s">
        <v>64</v>
      </c>
      <c r="E37" s="99"/>
      <c r="F37" s="120"/>
      <c r="G37" s="118">
        <v>7100</v>
      </c>
      <c r="H37" s="119"/>
      <c r="I37" s="120"/>
      <c r="J37" s="118">
        <v>42766</v>
      </c>
      <c r="K37" s="146"/>
      <c r="L37" s="147"/>
      <c r="N37" s="162">
        <f>G37+G38-G45</f>
        <v>5263</v>
      </c>
    </row>
    <row r="38" spans="1:12" ht="16.5">
      <c r="A38" s="52"/>
      <c r="B38" s="144"/>
      <c r="C38" s="145"/>
      <c r="D38" s="99" t="s">
        <v>12</v>
      </c>
      <c r="E38" s="99"/>
      <c r="F38" s="120"/>
      <c r="G38" s="122">
        <v>124</v>
      </c>
      <c r="H38" s="119"/>
      <c r="I38" s="120"/>
      <c r="J38" s="122">
        <v>918</v>
      </c>
      <c r="K38" s="146"/>
      <c r="L38" s="147"/>
    </row>
    <row r="39" spans="1:12" ht="6.75" customHeight="1">
      <c r="A39" s="52"/>
      <c r="B39" s="144"/>
      <c r="C39" s="145"/>
      <c r="D39" s="99" t="s">
        <v>0</v>
      </c>
      <c r="E39" s="99"/>
      <c r="F39" s="120"/>
      <c r="G39" s="118"/>
      <c r="H39" s="119"/>
      <c r="I39" s="120"/>
      <c r="J39" s="118"/>
      <c r="K39" s="146"/>
      <c r="L39" s="147"/>
    </row>
    <row r="40" spans="1:12" ht="16.5">
      <c r="A40" s="16"/>
      <c r="B40" s="93"/>
      <c r="C40" s="99"/>
      <c r="D40" s="99"/>
      <c r="E40" s="99"/>
      <c r="F40" s="120"/>
      <c r="G40" s="122">
        <f>SUM(G31:G39)</f>
        <v>36574</v>
      </c>
      <c r="H40" s="119"/>
      <c r="I40" s="120"/>
      <c r="J40" s="122">
        <f>SUM(J31:J39)</f>
        <v>76599</v>
      </c>
      <c r="K40" s="118"/>
      <c r="L40" s="119"/>
    </row>
    <row r="41" spans="2:12" ht="16.5">
      <c r="B41" s="93"/>
      <c r="C41" s="99"/>
      <c r="D41" s="99"/>
      <c r="E41" s="99"/>
      <c r="F41" s="120"/>
      <c r="G41" s="118"/>
      <c r="H41" s="119"/>
      <c r="I41" s="120"/>
      <c r="J41" s="118"/>
      <c r="K41" s="118"/>
      <c r="L41" s="119"/>
    </row>
    <row r="42" spans="2:12" ht="16.5">
      <c r="B42" s="93"/>
      <c r="C42" s="99" t="s">
        <v>13</v>
      </c>
      <c r="D42" s="99"/>
      <c r="E42" s="99"/>
      <c r="F42" s="120"/>
      <c r="G42" s="118"/>
      <c r="H42" s="119"/>
      <c r="I42" s="120"/>
      <c r="J42" s="118"/>
      <c r="K42" s="118"/>
      <c r="L42" s="119"/>
    </row>
    <row r="43" spans="1:12" ht="9.75" customHeight="1">
      <c r="A43" s="16"/>
      <c r="B43" s="93"/>
      <c r="C43" s="99"/>
      <c r="D43" s="99"/>
      <c r="E43" s="99"/>
      <c r="F43" s="120"/>
      <c r="G43" s="118"/>
      <c r="H43" s="119"/>
      <c r="I43" s="120"/>
      <c r="J43" s="118"/>
      <c r="K43" s="118"/>
      <c r="L43" s="119"/>
    </row>
    <row r="44" spans="1:12" ht="16.5">
      <c r="A44" s="52"/>
      <c r="B44" s="144"/>
      <c r="C44" s="145"/>
      <c r="D44" s="99" t="s">
        <v>95</v>
      </c>
      <c r="E44" s="99"/>
      <c r="F44" s="120"/>
      <c r="G44" s="118">
        <f>15240-1961</f>
        <v>13279</v>
      </c>
      <c r="H44" s="119"/>
      <c r="I44" s="120"/>
      <c r="J44" s="118">
        <v>14493</v>
      </c>
      <c r="K44" s="146"/>
      <c r="L44" s="147"/>
    </row>
    <row r="45" spans="1:12" ht="16.5">
      <c r="A45" s="52"/>
      <c r="B45" s="144"/>
      <c r="C45" s="145"/>
      <c r="D45" s="99" t="s">
        <v>103</v>
      </c>
      <c r="E45" s="99"/>
      <c r="F45" s="120"/>
      <c r="G45" s="118">
        <v>1961</v>
      </c>
      <c r="H45" s="119"/>
      <c r="I45" s="120"/>
      <c r="J45" s="118">
        <v>989</v>
      </c>
      <c r="K45" s="146"/>
      <c r="L45" s="147"/>
    </row>
    <row r="46" spans="1:12" ht="16.5">
      <c r="A46" s="52"/>
      <c r="B46" s="144"/>
      <c r="C46" s="145"/>
      <c r="D46" s="99" t="s">
        <v>132</v>
      </c>
      <c r="E46" s="99"/>
      <c r="F46" s="120"/>
      <c r="G46" s="118">
        <v>1461</v>
      </c>
      <c r="H46" s="119"/>
      <c r="I46" s="120"/>
      <c r="J46" s="118">
        <v>0</v>
      </c>
      <c r="K46" s="146"/>
      <c r="L46" s="147"/>
    </row>
    <row r="47" spans="1:12" ht="16.5">
      <c r="A47" s="52"/>
      <c r="B47" s="144"/>
      <c r="C47" s="145"/>
      <c r="D47" s="99" t="s">
        <v>14</v>
      </c>
      <c r="E47" s="99"/>
      <c r="F47" s="120"/>
      <c r="G47" s="118">
        <f>5085+308-842-4</f>
        <v>4547</v>
      </c>
      <c r="H47" s="119"/>
      <c r="I47" s="120"/>
      <c r="J47" s="118">
        <v>48228</v>
      </c>
      <c r="K47" s="146"/>
      <c r="L47" s="147"/>
    </row>
    <row r="48" spans="1:12" ht="16.5">
      <c r="A48" s="52"/>
      <c r="B48" s="144"/>
      <c r="C48" s="145"/>
      <c r="D48" s="99" t="s">
        <v>15</v>
      </c>
      <c r="E48" s="99"/>
      <c r="F48" s="120"/>
      <c r="G48" s="122">
        <v>237</v>
      </c>
      <c r="H48" s="119"/>
      <c r="I48" s="120"/>
      <c r="J48" s="122">
        <v>406</v>
      </c>
      <c r="K48" s="146"/>
      <c r="L48" s="147"/>
    </row>
    <row r="49" spans="1:12" ht="16.5" hidden="1">
      <c r="A49" s="52"/>
      <c r="B49" s="144"/>
      <c r="C49" s="145"/>
      <c r="D49" s="145" t="s">
        <v>16</v>
      </c>
      <c r="E49" s="145"/>
      <c r="F49" s="148"/>
      <c r="G49" s="146"/>
      <c r="H49" s="147"/>
      <c r="I49" s="148"/>
      <c r="J49" s="146"/>
      <c r="K49" s="146"/>
      <c r="L49" s="147"/>
    </row>
    <row r="50" spans="1:12" ht="8.25" customHeight="1">
      <c r="A50" s="52"/>
      <c r="B50" s="144"/>
      <c r="C50" s="145"/>
      <c r="D50" s="145" t="s">
        <v>0</v>
      </c>
      <c r="E50" s="145"/>
      <c r="F50" s="148"/>
      <c r="G50" s="146"/>
      <c r="H50" s="147"/>
      <c r="I50" s="148"/>
      <c r="J50" s="146"/>
      <c r="K50" s="146"/>
      <c r="L50" s="147"/>
    </row>
    <row r="51" spans="2:12" ht="16.5">
      <c r="B51" s="93"/>
      <c r="C51" s="99"/>
      <c r="D51" s="99"/>
      <c r="E51" s="99"/>
      <c r="F51" s="120"/>
      <c r="G51" s="122">
        <f>SUM(G44:G50)</f>
        <v>21485</v>
      </c>
      <c r="H51" s="119"/>
      <c r="I51" s="120"/>
      <c r="J51" s="122">
        <f>SUM(J44:J50)</f>
        <v>64116</v>
      </c>
      <c r="K51" s="118"/>
      <c r="L51" s="119"/>
    </row>
    <row r="52" spans="2:12" ht="16.5">
      <c r="B52" s="93"/>
      <c r="C52" s="99"/>
      <c r="D52" s="99"/>
      <c r="E52" s="99"/>
      <c r="F52" s="120"/>
      <c r="G52" s="118"/>
      <c r="H52" s="119"/>
      <c r="I52" s="120"/>
      <c r="J52" s="118"/>
      <c r="K52" s="118"/>
      <c r="L52" s="119"/>
    </row>
    <row r="53" spans="2:12" ht="16.5">
      <c r="B53" s="93"/>
      <c r="C53" s="99" t="s">
        <v>72</v>
      </c>
      <c r="D53" s="99"/>
      <c r="E53" s="99"/>
      <c r="F53" s="120"/>
      <c r="G53" s="118">
        <f>+G40-G51</f>
        <v>15089</v>
      </c>
      <c r="H53" s="119"/>
      <c r="I53" s="120"/>
      <c r="J53" s="149">
        <f>+J40-J51</f>
        <v>12483</v>
      </c>
      <c r="K53" s="149"/>
      <c r="L53" s="119"/>
    </row>
    <row r="54" spans="2:12" ht="16.5">
      <c r="B54" s="93"/>
      <c r="C54" s="99"/>
      <c r="D54" s="99"/>
      <c r="E54" s="99"/>
      <c r="F54" s="120"/>
      <c r="G54" s="118"/>
      <c r="H54" s="119"/>
      <c r="I54" s="120"/>
      <c r="J54" s="118"/>
      <c r="K54" s="118"/>
      <c r="L54" s="119"/>
    </row>
    <row r="55" spans="1:12" ht="17.25" thickBot="1">
      <c r="A55" s="53"/>
      <c r="B55" s="150"/>
      <c r="C55" s="140"/>
      <c r="D55" s="140"/>
      <c r="E55" s="140"/>
      <c r="F55" s="151"/>
      <c r="G55" s="152">
        <f>SUM(G21:G28)+G53</f>
        <v>97394</v>
      </c>
      <c r="H55" s="119"/>
      <c r="I55" s="120"/>
      <c r="J55" s="152">
        <f>SUM(J21:J28)+J53</f>
        <v>100688</v>
      </c>
      <c r="K55" s="118"/>
      <c r="L55" s="153"/>
    </row>
    <row r="56" spans="2:12" ht="17.25" thickTop="1">
      <c r="B56" s="93"/>
      <c r="C56" s="99"/>
      <c r="D56" s="99"/>
      <c r="E56" s="99"/>
      <c r="F56" s="120"/>
      <c r="G56" s="118"/>
      <c r="H56" s="119"/>
      <c r="I56" s="120"/>
      <c r="J56" s="118"/>
      <c r="K56" s="118"/>
      <c r="L56" s="119"/>
    </row>
    <row r="57" spans="2:12" ht="16.5">
      <c r="B57" s="93"/>
      <c r="C57" s="99" t="s">
        <v>56</v>
      </c>
      <c r="D57" s="99"/>
      <c r="E57" s="99"/>
      <c r="F57" s="120"/>
      <c r="G57" s="118"/>
      <c r="H57" s="119"/>
      <c r="I57" s="120"/>
      <c r="J57" s="118"/>
      <c r="K57" s="118"/>
      <c r="L57" s="119"/>
    </row>
    <row r="58" spans="2:12" ht="16.5">
      <c r="B58" s="93"/>
      <c r="C58" s="99"/>
      <c r="D58" s="99"/>
      <c r="E58" s="99"/>
      <c r="F58" s="120"/>
      <c r="G58" s="118"/>
      <c r="H58" s="119"/>
      <c r="I58" s="120"/>
      <c r="J58" s="118"/>
      <c r="K58" s="118"/>
      <c r="L58" s="119"/>
    </row>
    <row r="59" spans="2:12" ht="16.5">
      <c r="B59" s="93"/>
      <c r="C59" s="99" t="s">
        <v>18</v>
      </c>
      <c r="D59" s="99"/>
      <c r="E59" s="99"/>
      <c r="F59" s="120"/>
      <c r="G59" s="118">
        <v>60490</v>
      </c>
      <c r="H59" s="119"/>
      <c r="I59" s="120"/>
      <c r="J59" s="118">
        <v>60490</v>
      </c>
      <c r="K59" s="118"/>
      <c r="L59" s="119"/>
    </row>
    <row r="60" spans="2:12" ht="16.5">
      <c r="B60" s="93"/>
      <c r="C60" s="99" t="s">
        <v>19</v>
      </c>
      <c r="D60" s="99"/>
      <c r="E60" s="99"/>
      <c r="F60" s="120"/>
      <c r="G60" s="118">
        <f>30429-1800-213</f>
        <v>28416</v>
      </c>
      <c r="H60" s="119"/>
      <c r="I60" s="120"/>
      <c r="J60" s="118">
        <v>31708</v>
      </c>
      <c r="K60" s="118"/>
      <c r="L60" s="119"/>
    </row>
    <row r="61" spans="2:12" ht="9" customHeight="1">
      <c r="B61" s="93"/>
      <c r="C61" s="99"/>
      <c r="D61" s="99"/>
      <c r="E61" s="99"/>
      <c r="F61" s="120"/>
      <c r="G61" s="122"/>
      <c r="H61" s="119"/>
      <c r="I61" s="120"/>
      <c r="J61" s="122"/>
      <c r="K61" s="118"/>
      <c r="L61" s="119"/>
    </row>
    <row r="62" spans="2:12" ht="16.5">
      <c r="B62" s="93"/>
      <c r="C62" s="99"/>
      <c r="D62" s="99"/>
      <c r="E62" s="99"/>
      <c r="F62" s="120"/>
      <c r="G62" s="118"/>
      <c r="H62" s="119"/>
      <c r="I62" s="120"/>
      <c r="J62" s="118"/>
      <c r="K62" s="118"/>
      <c r="L62" s="119"/>
    </row>
    <row r="63" spans="2:12" ht="16.5">
      <c r="B63" s="93"/>
      <c r="C63" s="99" t="s">
        <v>17</v>
      </c>
      <c r="D63" s="99"/>
      <c r="E63" s="99"/>
      <c r="F63" s="120"/>
      <c r="G63" s="118">
        <f>SUM(G59:G61)</f>
        <v>88906</v>
      </c>
      <c r="H63" s="119"/>
      <c r="I63" s="120"/>
      <c r="J63" s="118">
        <f>SUM(J59:J61)</f>
        <v>92198</v>
      </c>
      <c r="K63" s="118"/>
      <c r="L63" s="119"/>
    </row>
    <row r="64" spans="2:12" ht="16.5">
      <c r="B64" s="93"/>
      <c r="C64" s="99" t="s">
        <v>20</v>
      </c>
      <c r="D64" s="99"/>
      <c r="E64" s="99"/>
      <c r="F64" s="120"/>
      <c r="G64" s="118">
        <v>453</v>
      </c>
      <c r="H64" s="119"/>
      <c r="I64" s="120"/>
      <c r="J64" s="118">
        <v>465</v>
      </c>
      <c r="K64" s="118"/>
      <c r="L64" s="119"/>
    </row>
    <row r="65" spans="2:12" ht="16.5">
      <c r="B65" s="93"/>
      <c r="C65" s="99" t="s">
        <v>86</v>
      </c>
      <c r="D65" s="99"/>
      <c r="E65" s="99"/>
      <c r="F65" s="120"/>
      <c r="G65" s="118">
        <f>7822+213</f>
        <v>8035</v>
      </c>
      <c r="H65" s="119"/>
      <c r="I65" s="120"/>
      <c r="J65" s="118">
        <v>8025</v>
      </c>
      <c r="K65" s="118"/>
      <c r="L65" s="119"/>
    </row>
    <row r="66" spans="2:12" ht="16.5">
      <c r="B66" s="93"/>
      <c r="C66" s="99"/>
      <c r="D66" s="99"/>
      <c r="E66" s="99"/>
      <c r="F66" s="120"/>
      <c r="G66" s="118"/>
      <c r="H66" s="119"/>
      <c r="I66" s="120"/>
      <c r="J66" s="118"/>
      <c r="K66" s="118"/>
      <c r="L66" s="119"/>
    </row>
    <row r="67" spans="1:12" ht="17.25" thickBot="1">
      <c r="A67" s="53"/>
      <c r="B67" s="150"/>
      <c r="C67" s="140"/>
      <c r="D67" s="140"/>
      <c r="E67" s="140"/>
      <c r="F67" s="151"/>
      <c r="G67" s="152">
        <f>SUM(G63:G66)</f>
        <v>97394</v>
      </c>
      <c r="H67" s="119"/>
      <c r="I67" s="120"/>
      <c r="J67" s="152">
        <f>SUM(J63:J66)</f>
        <v>100688</v>
      </c>
      <c r="K67" s="118"/>
      <c r="L67" s="153"/>
    </row>
    <row r="68" spans="2:12" ht="17.25" thickTop="1">
      <c r="B68" s="93"/>
      <c r="C68" s="99"/>
      <c r="D68" s="99"/>
      <c r="E68" s="99"/>
      <c r="F68" s="120"/>
      <c r="G68" s="118"/>
      <c r="H68" s="119"/>
      <c r="I68" s="120"/>
      <c r="J68" s="118"/>
      <c r="K68" s="118"/>
      <c r="L68" s="119"/>
    </row>
    <row r="69" spans="2:12" ht="16.5">
      <c r="B69" s="93"/>
      <c r="C69" s="99" t="s">
        <v>40</v>
      </c>
      <c r="D69" s="99"/>
      <c r="E69" s="99"/>
      <c r="F69" s="98"/>
      <c r="G69" s="154">
        <f>+(G63-G27)/G59</f>
        <v>1.3865266986278724</v>
      </c>
      <c r="H69" s="133"/>
      <c r="I69" s="134"/>
      <c r="J69" s="154">
        <f>+(J63-J27)/J59</f>
        <v>1.4256240700942304</v>
      </c>
      <c r="K69" s="154"/>
      <c r="L69" s="101"/>
    </row>
    <row r="70" spans="2:12" ht="16.5">
      <c r="B70" s="110"/>
      <c r="C70" s="143"/>
      <c r="D70" s="143"/>
      <c r="E70" s="143"/>
      <c r="F70" s="112"/>
      <c r="G70" s="143"/>
      <c r="H70" s="116"/>
      <c r="I70" s="112"/>
      <c r="J70" s="143"/>
      <c r="K70" s="143"/>
      <c r="L70" s="116"/>
    </row>
    <row r="71" spans="2:12" ht="16.5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 ht="16.5">
      <c r="B72" s="53" t="s">
        <v>83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2:12" ht="18.75" customHeight="1">
      <c r="B73" s="53" t="s">
        <v>101</v>
      </c>
      <c r="C73" s="123"/>
      <c r="D73" s="123"/>
      <c r="E73" s="123"/>
      <c r="F73" s="123"/>
      <c r="G73" s="155"/>
      <c r="H73" s="123"/>
      <c r="I73" s="123"/>
      <c r="J73" s="155"/>
      <c r="K73" s="155"/>
      <c r="L73" s="123"/>
    </row>
    <row r="74" spans="2:12" ht="16.5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</sheetData>
  <mergeCells count="3">
    <mergeCell ref="C6:K6"/>
    <mergeCell ref="E3:I3"/>
    <mergeCell ref="E4:I4"/>
  </mergeCells>
  <printOptions/>
  <pageMargins left="0.75" right="0.34" top="0.5" bottom="0.5" header="0.48" footer="0.5"/>
  <pageSetup fitToHeight="1" fitToWidth="1" horizontalDpi="600" verticalDpi="600" orientation="portrait" paperSize="9" scale="72" r:id="rId2"/>
  <headerFooter alignWithMargins="0">
    <oddFooter>&amp;C&amp;"Arial,Bold"&amp;14&amp;P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showGridLines="0" zoomScale="75" zoomScaleNormal="75" workbookViewId="0" topLeftCell="A31">
      <selection activeCell="M45" sqref="M45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47.00390625" style="1" customWidth="1"/>
    <col min="9" max="9" width="3.8515625" style="2" customWidth="1"/>
    <col min="10" max="10" width="12.140625" style="2" customWidth="1"/>
    <col min="11" max="11" width="3.8515625" style="2" customWidth="1"/>
    <col min="12" max="12" width="3.8515625" style="1" customWidth="1"/>
    <col min="13" max="13" width="12.140625" style="1" customWidth="1"/>
    <col min="14" max="14" width="3.8515625" style="1" customWidth="1"/>
    <col min="15" max="16384" width="9.140625" style="1" customWidth="1"/>
  </cols>
  <sheetData>
    <row r="1" ht="15.75"/>
    <row r="2" spans="2:9" ht="25.5">
      <c r="B2" s="49"/>
      <c r="H2" s="208" t="str">
        <f>+'P&amp;L'!F2</f>
        <v>MEGA PASCAL BERHAD</v>
      </c>
      <c r="I2" s="208"/>
    </row>
    <row r="3" spans="2:9" ht="15.75">
      <c r="B3" s="49"/>
      <c r="H3" s="217" t="str">
        <f>+'P&amp;L'!G3</f>
        <v>(Incorporated in Malaysia - 182350-H)</v>
      </c>
      <c r="I3" s="217"/>
    </row>
    <row r="4" ht="15.75">
      <c r="B4" s="49"/>
    </row>
    <row r="5" spans="2:10" ht="20.25">
      <c r="B5" s="56"/>
      <c r="C5" s="57"/>
      <c r="D5" s="57"/>
      <c r="E5" s="2"/>
      <c r="F5" s="2"/>
      <c r="G5" s="214" t="s">
        <v>78</v>
      </c>
      <c r="H5" s="214"/>
      <c r="I5" s="214"/>
      <c r="J5" s="214"/>
    </row>
    <row r="6" spans="2:10" ht="20.25">
      <c r="B6" s="56"/>
      <c r="C6" s="57"/>
      <c r="D6" s="57"/>
      <c r="E6" s="2"/>
      <c r="F6" s="2"/>
      <c r="G6" s="214" t="s">
        <v>133</v>
      </c>
      <c r="H6" s="214"/>
      <c r="I6" s="214"/>
      <c r="J6" s="214"/>
    </row>
    <row r="7" spans="2:8" ht="15.75">
      <c r="B7" s="58"/>
      <c r="C7" s="27"/>
      <c r="D7" s="27"/>
      <c r="E7" s="27"/>
      <c r="F7" s="27"/>
      <c r="G7" s="27"/>
      <c r="H7" s="27"/>
    </row>
    <row r="8" spans="2:11" ht="15.75" customHeight="1" hidden="1">
      <c r="B8" s="59"/>
      <c r="C8" s="10"/>
      <c r="D8" s="60"/>
      <c r="E8" s="10"/>
      <c r="F8" s="10"/>
      <c r="G8" s="10"/>
      <c r="H8" s="10"/>
      <c r="I8" s="11"/>
      <c r="J8" s="12"/>
      <c r="K8" s="21" t="s">
        <v>0</v>
      </c>
    </row>
    <row r="9" spans="2:11" ht="15.75" customHeight="1" hidden="1">
      <c r="B9" s="62"/>
      <c r="C9" s="16"/>
      <c r="D9" s="63"/>
      <c r="E9" s="16"/>
      <c r="F9" s="16"/>
      <c r="G9" s="16"/>
      <c r="H9" s="16"/>
      <c r="I9" s="17"/>
      <c r="J9" s="19" t="s">
        <v>1</v>
      </c>
      <c r="K9" s="50"/>
    </row>
    <row r="10" spans="2:11" ht="15.75" customHeight="1" hidden="1">
      <c r="B10" s="62"/>
      <c r="C10" s="16"/>
      <c r="D10" s="63"/>
      <c r="E10" s="16"/>
      <c r="F10" s="16"/>
      <c r="G10" s="16"/>
      <c r="H10" s="16"/>
      <c r="I10" s="17"/>
      <c r="J10" s="18"/>
      <c r="K10" s="23"/>
    </row>
    <row r="11" spans="2:14" ht="9.75" customHeight="1">
      <c r="B11" s="62"/>
      <c r="C11" s="16"/>
      <c r="D11" s="63"/>
      <c r="E11" s="93"/>
      <c r="F11" s="94"/>
      <c r="G11" s="94"/>
      <c r="H11" s="94"/>
      <c r="I11" s="89"/>
      <c r="J11" s="91"/>
      <c r="K11" s="102"/>
      <c r="L11" s="89"/>
      <c r="M11" s="91"/>
      <c r="N11" s="102"/>
    </row>
    <row r="12" spans="2:14" ht="16.5">
      <c r="B12" s="62"/>
      <c r="C12" s="16"/>
      <c r="D12" s="63"/>
      <c r="E12" s="93"/>
      <c r="F12" s="94"/>
      <c r="G12" s="94"/>
      <c r="H12" s="94"/>
      <c r="I12" s="98"/>
      <c r="J12" s="96" t="s">
        <v>135</v>
      </c>
      <c r="K12" s="108"/>
      <c r="L12" s="98"/>
      <c r="M12" s="96" t="s">
        <v>135</v>
      </c>
      <c r="N12" s="108"/>
    </row>
    <row r="13" spans="2:14" ht="16.5">
      <c r="B13" s="62"/>
      <c r="C13" s="16"/>
      <c r="D13" s="63"/>
      <c r="E13" s="93"/>
      <c r="F13" s="94"/>
      <c r="G13" s="94"/>
      <c r="H13" s="94"/>
      <c r="I13" s="98"/>
      <c r="J13" s="161">
        <v>37986</v>
      </c>
      <c r="K13" s="108"/>
      <c r="L13" s="98"/>
      <c r="M13" s="161">
        <v>37621</v>
      </c>
      <c r="N13" s="108"/>
    </row>
    <row r="14" spans="2:14" ht="8.25" customHeight="1">
      <c r="B14" s="64"/>
      <c r="C14" s="27"/>
      <c r="D14" s="65"/>
      <c r="E14" s="110"/>
      <c r="F14" s="111"/>
      <c r="G14" s="111"/>
      <c r="H14" s="111"/>
      <c r="I14" s="112"/>
      <c r="J14" s="113" t="s">
        <v>0</v>
      </c>
      <c r="K14" s="114"/>
      <c r="L14" s="112"/>
      <c r="M14" s="113" t="s">
        <v>0</v>
      </c>
      <c r="N14" s="114"/>
    </row>
    <row r="15" spans="2:14" ht="16.5">
      <c r="B15" s="62"/>
      <c r="C15" s="16"/>
      <c r="D15" s="63"/>
      <c r="E15" s="93"/>
      <c r="F15" s="94"/>
      <c r="G15" s="94"/>
      <c r="H15" s="94"/>
      <c r="I15" s="98"/>
      <c r="J15" s="117"/>
      <c r="K15" s="108"/>
      <c r="L15" s="98"/>
      <c r="M15" s="117"/>
      <c r="N15" s="108"/>
    </row>
    <row r="16" spans="2:14" ht="16.5">
      <c r="B16" s="62"/>
      <c r="C16" s="16"/>
      <c r="D16" s="63"/>
      <c r="E16" s="93"/>
      <c r="F16" s="94"/>
      <c r="G16" s="94"/>
      <c r="H16" s="94"/>
      <c r="I16" s="98"/>
      <c r="J16" s="100" t="s">
        <v>8</v>
      </c>
      <c r="K16" s="108"/>
      <c r="L16" s="98"/>
      <c r="M16" s="100" t="s">
        <v>134</v>
      </c>
      <c r="N16" s="108"/>
    </row>
    <row r="17" spans="2:14" ht="16.5">
      <c r="B17" s="62"/>
      <c r="C17" s="16"/>
      <c r="D17" s="63"/>
      <c r="E17" s="93"/>
      <c r="F17" s="94"/>
      <c r="G17" s="94"/>
      <c r="H17" s="94"/>
      <c r="I17" s="98"/>
      <c r="J17" s="99"/>
      <c r="K17" s="101"/>
      <c r="L17" s="98"/>
      <c r="M17" s="99"/>
      <c r="N17" s="101"/>
    </row>
    <row r="18" spans="2:14" ht="16.5">
      <c r="B18" s="62"/>
      <c r="C18" s="66"/>
      <c r="D18" s="63"/>
      <c r="E18" s="93"/>
      <c r="F18" s="94" t="s">
        <v>87</v>
      </c>
      <c r="G18" s="94"/>
      <c r="H18" s="94"/>
      <c r="I18" s="98"/>
      <c r="J18" s="118">
        <f>+'P&amp;L'!M42</f>
        <v>-2994</v>
      </c>
      <c r="K18" s="133"/>
      <c r="L18" s="98"/>
      <c r="M18" s="118">
        <f>+'P&amp;L'!P42</f>
        <v>-3756</v>
      </c>
      <c r="N18" s="133"/>
    </row>
    <row r="19" spans="2:14" ht="16.5">
      <c r="B19" s="62"/>
      <c r="C19" s="66"/>
      <c r="D19" s="63"/>
      <c r="E19" s="93"/>
      <c r="F19" s="94"/>
      <c r="G19" s="94"/>
      <c r="H19" s="94"/>
      <c r="I19" s="98"/>
      <c r="J19" s="118"/>
      <c r="K19" s="133"/>
      <c r="L19" s="98"/>
      <c r="M19" s="118"/>
      <c r="N19" s="133"/>
    </row>
    <row r="20" spans="2:14" ht="16.5">
      <c r="B20" s="62"/>
      <c r="C20" s="66"/>
      <c r="D20" s="63"/>
      <c r="E20" s="93"/>
      <c r="F20" s="94" t="s">
        <v>90</v>
      </c>
      <c r="G20" s="94"/>
      <c r="H20" s="94"/>
      <c r="I20" s="98"/>
      <c r="J20" s="118"/>
      <c r="K20" s="133"/>
      <c r="L20" s="98"/>
      <c r="M20" s="118"/>
      <c r="N20" s="133"/>
    </row>
    <row r="21" spans="2:14" ht="16.5">
      <c r="B21" s="62"/>
      <c r="C21" s="66"/>
      <c r="D21" s="63"/>
      <c r="E21" s="93"/>
      <c r="F21" s="94"/>
      <c r="G21" s="156" t="s">
        <v>65</v>
      </c>
      <c r="H21" s="94"/>
      <c r="I21" s="98"/>
      <c r="J21" s="118">
        <f>4608+1001+1800</f>
        <v>7409</v>
      </c>
      <c r="K21" s="133"/>
      <c r="L21" s="98"/>
      <c r="M21" s="118">
        <f>5367+3139</f>
        <v>8506</v>
      </c>
      <c r="N21" s="133"/>
    </row>
    <row r="22" spans="2:14" ht="16.5">
      <c r="B22" s="62"/>
      <c r="C22" s="66"/>
      <c r="D22" s="63"/>
      <c r="E22" s="93"/>
      <c r="F22" s="94"/>
      <c r="G22" s="156" t="s">
        <v>66</v>
      </c>
      <c r="H22" s="94"/>
      <c r="I22" s="98"/>
      <c r="J22" s="118">
        <f>-'P&amp;L'!M34</f>
        <v>1351</v>
      </c>
      <c r="K22" s="133"/>
      <c r="L22" s="98"/>
      <c r="M22" s="118">
        <v>384</v>
      </c>
      <c r="N22" s="133"/>
    </row>
    <row r="23" spans="2:14" ht="16.5">
      <c r="B23" s="62"/>
      <c r="C23" s="66"/>
      <c r="D23" s="63"/>
      <c r="E23" s="93"/>
      <c r="F23" s="94"/>
      <c r="G23" s="156" t="s">
        <v>67</v>
      </c>
      <c r="H23" s="94"/>
      <c r="I23" s="98"/>
      <c r="J23" s="118">
        <v>-1158</v>
      </c>
      <c r="K23" s="133"/>
      <c r="L23" s="98"/>
      <c r="M23" s="118">
        <v>-1995</v>
      </c>
      <c r="N23" s="133"/>
    </row>
    <row r="24" spans="2:14" ht="16.5">
      <c r="B24" s="62"/>
      <c r="C24" s="66"/>
      <c r="D24" s="63"/>
      <c r="E24" s="93"/>
      <c r="F24" s="94"/>
      <c r="G24" s="156"/>
      <c r="H24" s="94"/>
      <c r="I24" s="98"/>
      <c r="J24" s="122"/>
      <c r="K24" s="133"/>
      <c r="L24" s="98"/>
      <c r="M24" s="122"/>
      <c r="N24" s="133"/>
    </row>
    <row r="25" spans="2:14" ht="16.5">
      <c r="B25" s="62"/>
      <c r="C25" s="66"/>
      <c r="D25" s="63"/>
      <c r="E25" s="93"/>
      <c r="F25" s="94"/>
      <c r="G25" s="94"/>
      <c r="H25" s="94"/>
      <c r="I25" s="98"/>
      <c r="J25" s="118"/>
      <c r="K25" s="133"/>
      <c r="L25" s="98"/>
      <c r="M25" s="118"/>
      <c r="N25" s="133"/>
    </row>
    <row r="26" spans="2:14" ht="16.5">
      <c r="B26" s="62"/>
      <c r="C26" s="66"/>
      <c r="D26" s="63"/>
      <c r="E26" s="93"/>
      <c r="F26" s="94" t="s">
        <v>98</v>
      </c>
      <c r="G26" s="94"/>
      <c r="H26" s="94"/>
      <c r="I26" s="98"/>
      <c r="J26" s="118">
        <f>SUM(J18:J24)</f>
        <v>4608</v>
      </c>
      <c r="K26" s="133"/>
      <c r="L26" s="98"/>
      <c r="M26" s="118">
        <f>SUM(M18:M24)</f>
        <v>3139</v>
      </c>
      <c r="N26" s="133"/>
    </row>
    <row r="27" spans="2:14" ht="16.5">
      <c r="B27" s="62"/>
      <c r="C27" s="66"/>
      <c r="D27" s="63"/>
      <c r="E27" s="93"/>
      <c r="F27" s="94"/>
      <c r="G27" s="94"/>
      <c r="H27" s="94"/>
      <c r="I27" s="98"/>
      <c r="J27" s="118"/>
      <c r="K27" s="133"/>
      <c r="L27" s="98"/>
      <c r="M27" s="118"/>
      <c r="N27" s="133"/>
    </row>
    <row r="28" spans="2:14" ht="16.5">
      <c r="B28" s="62"/>
      <c r="C28" s="66"/>
      <c r="D28" s="63"/>
      <c r="E28" s="93"/>
      <c r="F28" s="94" t="s">
        <v>47</v>
      </c>
      <c r="G28" s="94"/>
      <c r="H28" s="94"/>
      <c r="I28" s="98"/>
      <c r="J28" s="118"/>
      <c r="K28" s="133"/>
      <c r="L28" s="98"/>
      <c r="M28" s="118"/>
      <c r="N28" s="133"/>
    </row>
    <row r="29" spans="2:14" ht="9.75" customHeight="1">
      <c r="B29" s="62"/>
      <c r="C29" s="66"/>
      <c r="D29" s="63"/>
      <c r="E29" s="93"/>
      <c r="F29" s="94"/>
      <c r="G29" s="94"/>
      <c r="H29" s="94"/>
      <c r="I29" s="98"/>
      <c r="J29" s="118"/>
      <c r="K29" s="133"/>
      <c r="L29" s="98"/>
      <c r="M29" s="118"/>
      <c r="N29" s="133"/>
    </row>
    <row r="30" spans="2:14" ht="16.5">
      <c r="B30" s="62"/>
      <c r="C30" s="66"/>
      <c r="D30" s="63"/>
      <c r="E30" s="93"/>
      <c r="F30" s="94"/>
      <c r="G30" s="156" t="s">
        <v>48</v>
      </c>
      <c r="H30" s="94"/>
      <c r="I30" s="98"/>
      <c r="J30" s="118">
        <f>-25+734+117+217</f>
        <v>1043</v>
      </c>
      <c r="K30" s="133"/>
      <c r="L30" s="98"/>
      <c r="M30" s="118">
        <f>-2572-531</f>
        <v>-3103</v>
      </c>
      <c r="N30" s="133"/>
    </row>
    <row r="31" spans="2:14" ht="16.5">
      <c r="B31" s="62"/>
      <c r="C31" s="66"/>
      <c r="D31" s="63"/>
      <c r="E31" s="93"/>
      <c r="F31" s="94"/>
      <c r="G31" s="156" t="s">
        <v>49</v>
      </c>
      <c r="H31" s="94"/>
      <c r="I31" s="98"/>
      <c r="J31" s="118">
        <f>1020-41225-1961</f>
        <v>-42166</v>
      </c>
      <c r="K31" s="133"/>
      <c r="L31" s="98"/>
      <c r="M31" s="118">
        <f>1302-1869</f>
        <v>-567</v>
      </c>
      <c r="N31" s="133"/>
    </row>
    <row r="32" spans="2:14" ht="9.75" customHeight="1">
      <c r="B32" s="62"/>
      <c r="C32" s="66"/>
      <c r="D32" s="63"/>
      <c r="E32" s="93"/>
      <c r="F32" s="94"/>
      <c r="G32" s="94"/>
      <c r="H32" s="94"/>
      <c r="I32" s="98"/>
      <c r="J32" s="122"/>
      <c r="K32" s="133"/>
      <c r="L32" s="98"/>
      <c r="M32" s="122"/>
      <c r="N32" s="133"/>
    </row>
    <row r="33" spans="2:14" ht="16.5">
      <c r="B33" s="62"/>
      <c r="C33" s="66"/>
      <c r="D33" s="63"/>
      <c r="E33" s="93"/>
      <c r="F33" s="94"/>
      <c r="G33" s="94"/>
      <c r="H33" s="94"/>
      <c r="I33" s="98"/>
      <c r="J33" s="118"/>
      <c r="K33" s="133"/>
      <c r="L33" s="98"/>
      <c r="M33" s="118"/>
      <c r="N33" s="133"/>
    </row>
    <row r="34" spans="2:14" ht="16.5">
      <c r="B34" s="62"/>
      <c r="C34" s="66"/>
      <c r="D34" s="63"/>
      <c r="E34" s="93"/>
      <c r="F34" s="94" t="s">
        <v>89</v>
      </c>
      <c r="G34" s="94"/>
      <c r="H34" s="94"/>
      <c r="I34" s="98"/>
      <c r="J34" s="118">
        <f>SUM(J26:J32)</f>
        <v>-36515</v>
      </c>
      <c r="K34" s="133"/>
      <c r="L34" s="98"/>
      <c r="M34" s="118">
        <f>SUM(M26:M32)</f>
        <v>-531</v>
      </c>
      <c r="N34" s="133"/>
    </row>
    <row r="35" spans="1:14" ht="8.25" customHeight="1">
      <c r="A35" s="16"/>
      <c r="B35" s="62"/>
      <c r="C35" s="66"/>
      <c r="D35" s="63"/>
      <c r="E35" s="93"/>
      <c r="F35" s="94"/>
      <c r="G35" s="94"/>
      <c r="H35" s="94"/>
      <c r="I35" s="98"/>
      <c r="J35" s="118"/>
      <c r="K35" s="133"/>
      <c r="L35" s="98"/>
      <c r="M35" s="118"/>
      <c r="N35" s="133"/>
    </row>
    <row r="36" spans="1:14" ht="16.5">
      <c r="A36" s="16"/>
      <c r="B36" s="62"/>
      <c r="C36" s="66"/>
      <c r="D36" s="63"/>
      <c r="E36" s="93"/>
      <c r="F36" s="94"/>
      <c r="G36" s="94" t="s">
        <v>52</v>
      </c>
      <c r="H36" s="94"/>
      <c r="I36" s="98"/>
      <c r="J36" s="118">
        <v>-470</v>
      </c>
      <c r="K36" s="133"/>
      <c r="L36" s="98"/>
      <c r="M36" s="118">
        <v>-836</v>
      </c>
      <c r="N36" s="133"/>
    </row>
    <row r="37" spans="1:14" ht="16.5">
      <c r="A37" s="16"/>
      <c r="B37" s="62"/>
      <c r="C37" s="66"/>
      <c r="D37" s="63"/>
      <c r="E37" s="93"/>
      <c r="F37" s="94"/>
      <c r="G37" s="94" t="s">
        <v>68</v>
      </c>
      <c r="H37" s="94"/>
      <c r="I37" s="98"/>
      <c r="J37" s="118">
        <v>-1625</v>
      </c>
      <c r="K37" s="133"/>
      <c r="L37" s="98"/>
      <c r="M37" s="118">
        <v>-384</v>
      </c>
      <c r="N37" s="133"/>
    </row>
    <row r="38" spans="1:14" ht="16.5">
      <c r="A38" s="16"/>
      <c r="B38" s="62"/>
      <c r="C38" s="66"/>
      <c r="D38" s="63"/>
      <c r="E38" s="93"/>
      <c r="F38" s="94"/>
      <c r="G38" s="94"/>
      <c r="H38" s="94"/>
      <c r="I38" s="98"/>
      <c r="J38" s="118"/>
      <c r="K38" s="133"/>
      <c r="L38" s="98"/>
      <c r="M38" s="118"/>
      <c r="N38" s="133"/>
    </row>
    <row r="39" spans="2:14" ht="7.5" customHeight="1">
      <c r="B39" s="62"/>
      <c r="C39" s="66"/>
      <c r="D39" s="63"/>
      <c r="E39" s="93"/>
      <c r="F39" s="94"/>
      <c r="G39" s="94"/>
      <c r="H39" s="94"/>
      <c r="I39" s="98"/>
      <c r="J39" s="122"/>
      <c r="K39" s="133"/>
      <c r="L39" s="98"/>
      <c r="M39" s="122"/>
      <c r="N39" s="133"/>
    </row>
    <row r="40" spans="2:14" ht="16.5">
      <c r="B40" s="62"/>
      <c r="C40" s="66"/>
      <c r="D40" s="63"/>
      <c r="E40" s="93"/>
      <c r="F40" s="94"/>
      <c r="G40" s="94"/>
      <c r="H40" s="94"/>
      <c r="I40" s="98"/>
      <c r="J40" s="118"/>
      <c r="K40" s="133"/>
      <c r="L40" s="98"/>
      <c r="M40" s="118"/>
      <c r="N40" s="133"/>
    </row>
    <row r="41" spans="1:14" ht="17.25" thickBot="1">
      <c r="A41" s="16"/>
      <c r="B41" s="62"/>
      <c r="C41" s="66"/>
      <c r="D41" s="63"/>
      <c r="E41" s="93"/>
      <c r="F41" s="94" t="s">
        <v>88</v>
      </c>
      <c r="G41" s="94"/>
      <c r="H41" s="94"/>
      <c r="I41" s="98"/>
      <c r="J41" s="157">
        <f>SUM(J34:J39)</f>
        <v>-38610</v>
      </c>
      <c r="K41" s="133"/>
      <c r="L41" s="98"/>
      <c r="M41" s="157">
        <f>SUM(M34:M39)</f>
        <v>-1751</v>
      </c>
      <c r="N41" s="133"/>
    </row>
    <row r="42" spans="1:14" ht="16.5">
      <c r="A42" s="16"/>
      <c r="B42" s="62"/>
      <c r="C42" s="66"/>
      <c r="D42" s="63"/>
      <c r="E42" s="93"/>
      <c r="F42" s="94"/>
      <c r="G42" s="94"/>
      <c r="H42" s="94"/>
      <c r="I42" s="98"/>
      <c r="J42" s="118"/>
      <c r="K42" s="133"/>
      <c r="L42" s="98"/>
      <c r="M42" s="118"/>
      <c r="N42" s="133"/>
    </row>
    <row r="43" spans="2:14" ht="16.5">
      <c r="B43" s="62"/>
      <c r="C43" s="66"/>
      <c r="D43" s="63"/>
      <c r="E43" s="93"/>
      <c r="F43" s="94" t="s">
        <v>53</v>
      </c>
      <c r="G43" s="94"/>
      <c r="H43" s="94"/>
      <c r="I43" s="98"/>
      <c r="J43" s="118"/>
      <c r="K43" s="133"/>
      <c r="L43" s="98"/>
      <c r="M43" s="118"/>
      <c r="N43" s="133"/>
    </row>
    <row r="44" spans="2:14" ht="16.5">
      <c r="B44" s="62"/>
      <c r="C44" s="66"/>
      <c r="D44" s="63"/>
      <c r="E44" s="93"/>
      <c r="F44" s="94"/>
      <c r="G44" s="94"/>
      <c r="H44" s="94"/>
      <c r="I44" s="98"/>
      <c r="J44" s="118"/>
      <c r="K44" s="133"/>
      <c r="L44" s="98"/>
      <c r="M44" s="118"/>
      <c r="N44" s="133"/>
    </row>
    <row r="45" spans="2:14" ht="16.5">
      <c r="B45" s="62"/>
      <c r="C45" s="66"/>
      <c r="D45" s="63"/>
      <c r="E45" s="93"/>
      <c r="F45" s="94"/>
      <c r="G45" s="94" t="s">
        <v>136</v>
      </c>
      <c r="H45" s="94"/>
      <c r="I45" s="98"/>
      <c r="J45" s="118">
        <v>0</v>
      </c>
      <c r="K45" s="133"/>
      <c r="L45" s="98"/>
      <c r="M45" s="118">
        <v>-130</v>
      </c>
      <c r="N45" s="133"/>
    </row>
    <row r="46" spans="2:14" ht="16.5">
      <c r="B46" s="62"/>
      <c r="C46" s="66"/>
      <c r="D46" s="63"/>
      <c r="E46" s="93"/>
      <c r="F46" s="94"/>
      <c r="G46" s="94" t="s">
        <v>142</v>
      </c>
      <c r="H46" s="94"/>
      <c r="I46" s="98"/>
      <c r="J46" s="118">
        <v>-400</v>
      </c>
      <c r="K46" s="133"/>
      <c r="L46" s="98"/>
      <c r="M46" s="118">
        <v>-1448</v>
      </c>
      <c r="N46" s="133"/>
    </row>
    <row r="47" spans="2:14" ht="16.5">
      <c r="B47" s="62"/>
      <c r="C47" s="66"/>
      <c r="D47" s="63"/>
      <c r="E47" s="93"/>
      <c r="F47" s="94"/>
      <c r="G47" s="94" t="s">
        <v>70</v>
      </c>
      <c r="H47" s="94"/>
      <c r="I47" s="98"/>
      <c r="J47" s="118">
        <v>22</v>
      </c>
      <c r="K47" s="133"/>
      <c r="L47" s="98"/>
      <c r="M47" s="118">
        <v>31</v>
      </c>
      <c r="N47" s="133"/>
    </row>
    <row r="48" spans="2:14" ht="16.5">
      <c r="B48" s="62"/>
      <c r="C48" s="66"/>
      <c r="D48" s="63"/>
      <c r="E48" s="93"/>
      <c r="F48" s="94"/>
      <c r="G48" s="94" t="s">
        <v>114</v>
      </c>
      <c r="H48" s="94"/>
      <c r="I48" s="98"/>
      <c r="J48" s="118">
        <v>318</v>
      </c>
      <c r="K48" s="133"/>
      <c r="L48" s="98"/>
      <c r="M48" s="118">
        <v>0</v>
      </c>
      <c r="N48" s="133"/>
    </row>
    <row r="49" spans="2:14" ht="16.5">
      <c r="B49" s="62"/>
      <c r="C49" s="66"/>
      <c r="D49" s="63"/>
      <c r="E49" s="93"/>
      <c r="F49" s="94"/>
      <c r="G49" s="94" t="s">
        <v>69</v>
      </c>
      <c r="H49" s="94"/>
      <c r="I49" s="98"/>
      <c r="J49" s="118">
        <v>1238</v>
      </c>
      <c r="K49" s="133"/>
      <c r="L49" s="98"/>
      <c r="M49" s="118">
        <v>1995</v>
      </c>
      <c r="N49" s="133"/>
    </row>
    <row r="50" spans="2:14" ht="16.5">
      <c r="B50" s="62"/>
      <c r="C50" s="66"/>
      <c r="D50" s="63"/>
      <c r="E50" s="93"/>
      <c r="F50" s="94"/>
      <c r="G50" s="94"/>
      <c r="H50" s="94"/>
      <c r="I50" s="98"/>
      <c r="J50" s="122"/>
      <c r="K50" s="133"/>
      <c r="L50" s="98"/>
      <c r="M50" s="122"/>
      <c r="N50" s="133"/>
    </row>
    <row r="51" spans="2:14" ht="16.5">
      <c r="B51" s="62"/>
      <c r="C51" s="66"/>
      <c r="D51" s="63"/>
      <c r="E51" s="93"/>
      <c r="F51" s="123"/>
      <c r="G51" s="94"/>
      <c r="H51" s="94"/>
      <c r="I51" s="98"/>
      <c r="J51" s="118"/>
      <c r="K51" s="133"/>
      <c r="L51" s="98"/>
      <c r="M51" s="118"/>
      <c r="N51" s="133"/>
    </row>
    <row r="52" spans="2:14" ht="17.25" thickBot="1">
      <c r="B52" s="62"/>
      <c r="C52" s="66"/>
      <c r="D52" s="63"/>
      <c r="E52" s="93"/>
      <c r="F52" s="94" t="s">
        <v>84</v>
      </c>
      <c r="G52" s="94"/>
      <c r="H52" s="94"/>
      <c r="I52" s="98"/>
      <c r="J52" s="157">
        <f>SUM(J45:J49)</f>
        <v>1178</v>
      </c>
      <c r="K52" s="133"/>
      <c r="L52" s="98"/>
      <c r="M52" s="157">
        <f>SUM(M45:M49)</f>
        <v>448</v>
      </c>
      <c r="N52" s="133"/>
    </row>
    <row r="53" spans="2:14" ht="16.5">
      <c r="B53" s="62"/>
      <c r="D53" s="63"/>
      <c r="E53" s="93"/>
      <c r="F53" s="123"/>
      <c r="G53" s="94"/>
      <c r="H53" s="94"/>
      <c r="I53" s="98"/>
      <c r="J53" s="118"/>
      <c r="K53" s="133"/>
      <c r="L53" s="98"/>
      <c r="M53" s="118"/>
      <c r="N53" s="133"/>
    </row>
    <row r="54" spans="1:14" ht="16.5">
      <c r="A54" s="16"/>
      <c r="B54" s="62"/>
      <c r="C54" s="66"/>
      <c r="D54" s="63"/>
      <c r="E54" s="93"/>
      <c r="F54" s="94" t="s">
        <v>137</v>
      </c>
      <c r="G54" s="94"/>
      <c r="H54" s="94"/>
      <c r="I54" s="98"/>
      <c r="J54" s="118"/>
      <c r="K54" s="133"/>
      <c r="L54" s="98"/>
      <c r="M54" s="118"/>
      <c r="N54" s="133"/>
    </row>
    <row r="55" spans="2:14" ht="16.5">
      <c r="B55" s="62"/>
      <c r="C55" s="66"/>
      <c r="D55" s="63"/>
      <c r="E55" s="93"/>
      <c r="F55" s="94"/>
      <c r="G55" s="94"/>
      <c r="H55" s="94"/>
      <c r="I55" s="98"/>
      <c r="J55" s="118"/>
      <c r="K55" s="133"/>
      <c r="L55" s="98"/>
      <c r="M55" s="118"/>
      <c r="N55" s="133"/>
    </row>
    <row r="56" spans="2:14" ht="16.5">
      <c r="B56" s="62"/>
      <c r="C56" s="66"/>
      <c r="D56" s="63"/>
      <c r="E56" s="93"/>
      <c r="G56" s="94" t="s">
        <v>138</v>
      </c>
      <c r="H56" s="94"/>
      <c r="I56" s="98"/>
      <c r="J56" s="118">
        <v>0</v>
      </c>
      <c r="K56" s="133"/>
      <c r="L56" s="98"/>
      <c r="M56" s="118">
        <v>-78</v>
      </c>
      <c r="N56" s="133"/>
    </row>
    <row r="57" spans="2:14" ht="16.5">
      <c r="B57" s="62"/>
      <c r="C57" s="66"/>
      <c r="D57" s="63"/>
      <c r="E57" s="93"/>
      <c r="G57" s="94"/>
      <c r="H57" s="94"/>
      <c r="I57" s="98"/>
      <c r="J57" s="122"/>
      <c r="K57" s="133"/>
      <c r="L57" s="98"/>
      <c r="M57" s="122"/>
      <c r="N57" s="133"/>
    </row>
    <row r="58" spans="2:14" ht="16.5">
      <c r="B58" s="62"/>
      <c r="C58" s="66"/>
      <c r="D58" s="63"/>
      <c r="E58" s="93"/>
      <c r="G58" s="94"/>
      <c r="H58" s="94"/>
      <c r="I58" s="98"/>
      <c r="J58" s="204"/>
      <c r="K58" s="133"/>
      <c r="L58" s="98"/>
      <c r="M58" s="118"/>
      <c r="N58" s="133"/>
    </row>
    <row r="59" spans="2:14" ht="17.25" thickBot="1">
      <c r="B59" s="62"/>
      <c r="C59" s="66"/>
      <c r="D59" s="63"/>
      <c r="E59" s="93"/>
      <c r="F59" s="94" t="s">
        <v>139</v>
      </c>
      <c r="G59" s="94"/>
      <c r="H59" s="94"/>
      <c r="I59" s="98"/>
      <c r="J59" s="157">
        <v>0</v>
      </c>
      <c r="K59" s="133"/>
      <c r="L59" s="98"/>
      <c r="M59" s="157">
        <f>SUM(M56:M57)</f>
        <v>-78</v>
      </c>
      <c r="N59" s="133"/>
    </row>
    <row r="60" spans="2:14" ht="16.5">
      <c r="B60" s="62"/>
      <c r="C60" s="66"/>
      <c r="D60" s="63"/>
      <c r="E60" s="93"/>
      <c r="F60" s="94"/>
      <c r="G60" s="94"/>
      <c r="H60" s="94"/>
      <c r="I60" s="98"/>
      <c r="J60" s="118"/>
      <c r="K60" s="133"/>
      <c r="L60" s="98"/>
      <c r="M60" s="118"/>
      <c r="N60" s="133"/>
    </row>
    <row r="61" spans="2:14" ht="16.5">
      <c r="B61" s="62"/>
      <c r="C61" s="66"/>
      <c r="D61" s="63"/>
      <c r="E61" s="93"/>
      <c r="F61" s="94" t="s">
        <v>54</v>
      </c>
      <c r="G61" s="94"/>
      <c r="H61" s="94"/>
      <c r="I61" s="98"/>
      <c r="J61" s="118">
        <f>J41+J52+J59</f>
        <v>-37432</v>
      </c>
      <c r="K61" s="133"/>
      <c r="L61" s="98"/>
      <c r="M61" s="118">
        <f>M41+M52+M59</f>
        <v>-1381</v>
      </c>
      <c r="N61" s="133"/>
    </row>
    <row r="62" spans="2:14" ht="16.5">
      <c r="B62" s="62"/>
      <c r="C62" s="66"/>
      <c r="D62" s="63"/>
      <c r="E62" s="93"/>
      <c r="F62" s="94"/>
      <c r="G62" s="94"/>
      <c r="H62" s="94"/>
      <c r="I62" s="98"/>
      <c r="J62" s="118"/>
      <c r="K62" s="133"/>
      <c r="L62" s="98"/>
      <c r="M62" s="118"/>
      <c r="N62" s="133"/>
    </row>
    <row r="63" spans="2:14" ht="16.5">
      <c r="B63" s="62"/>
      <c r="C63" s="66"/>
      <c r="D63" s="63"/>
      <c r="E63" s="93"/>
      <c r="F63" s="94" t="s">
        <v>55</v>
      </c>
      <c r="G63" s="94"/>
      <c r="H63" s="94"/>
      <c r="I63" s="98"/>
      <c r="J63" s="118">
        <v>42695</v>
      </c>
      <c r="K63" s="133"/>
      <c r="L63" s="98"/>
      <c r="M63" s="118">
        <v>44076</v>
      </c>
      <c r="N63" s="133"/>
    </row>
    <row r="64" spans="2:14" ht="16.5">
      <c r="B64" s="62"/>
      <c r="C64" s="66"/>
      <c r="D64" s="63"/>
      <c r="E64" s="93"/>
      <c r="F64" s="94"/>
      <c r="G64" s="94"/>
      <c r="H64" s="94"/>
      <c r="I64" s="98"/>
      <c r="J64" s="122"/>
      <c r="K64" s="133"/>
      <c r="L64" s="98"/>
      <c r="M64" s="122"/>
      <c r="N64" s="133"/>
    </row>
    <row r="65" spans="2:14" ht="16.5">
      <c r="B65" s="62"/>
      <c r="C65" s="66"/>
      <c r="D65" s="63"/>
      <c r="E65" s="93"/>
      <c r="F65" s="94"/>
      <c r="G65" s="94"/>
      <c r="H65" s="94"/>
      <c r="I65" s="98"/>
      <c r="J65" s="118"/>
      <c r="K65" s="133"/>
      <c r="L65" s="98"/>
      <c r="M65" s="118"/>
      <c r="N65" s="133"/>
    </row>
    <row r="66" spans="2:14" ht="17.25" thickBot="1">
      <c r="B66" s="62"/>
      <c r="C66" s="66"/>
      <c r="D66" s="63"/>
      <c r="E66" s="93"/>
      <c r="F66" s="94" t="s">
        <v>97</v>
      </c>
      <c r="G66" s="94"/>
      <c r="H66" s="94"/>
      <c r="I66" s="98"/>
      <c r="J66" s="128">
        <f>SUM(J61:J64)</f>
        <v>5263</v>
      </c>
      <c r="K66" s="133"/>
      <c r="L66" s="98"/>
      <c r="M66" s="128">
        <f>SUM(M61:M64)</f>
        <v>42695</v>
      </c>
      <c r="N66" s="133"/>
    </row>
    <row r="67" spans="2:14" ht="17.25" thickTop="1">
      <c r="B67" s="62"/>
      <c r="C67" s="66"/>
      <c r="D67" s="63"/>
      <c r="E67" s="93"/>
      <c r="F67" s="94"/>
      <c r="G67" s="94"/>
      <c r="H67" s="94"/>
      <c r="I67" s="98"/>
      <c r="J67" s="118"/>
      <c r="K67" s="133"/>
      <c r="L67" s="98"/>
      <c r="M67" s="118"/>
      <c r="N67" s="133"/>
    </row>
    <row r="68" spans="2:14" ht="16.5">
      <c r="B68" s="64"/>
      <c r="C68" s="58"/>
      <c r="D68" s="27"/>
      <c r="E68" s="110"/>
      <c r="F68" s="111"/>
      <c r="G68" s="111"/>
      <c r="H68" s="111"/>
      <c r="I68" s="112"/>
      <c r="J68" s="159"/>
      <c r="K68" s="116"/>
      <c r="L68" s="112"/>
      <c r="M68" s="159"/>
      <c r="N68" s="116"/>
    </row>
    <row r="70" spans="1:5" ht="15.75">
      <c r="A70" s="53" t="s">
        <v>107</v>
      </c>
      <c r="E70" s="53"/>
    </row>
    <row r="71" spans="1:5" ht="15.75">
      <c r="A71" s="53" t="s">
        <v>108</v>
      </c>
      <c r="E71" s="53"/>
    </row>
    <row r="73" ht="15.75">
      <c r="J73" s="68"/>
    </row>
  </sheetData>
  <mergeCells count="4">
    <mergeCell ref="H3:I3"/>
    <mergeCell ref="H2:I2"/>
    <mergeCell ref="G5:J5"/>
    <mergeCell ref="G6:J6"/>
  </mergeCells>
  <printOptions/>
  <pageMargins left="0.75" right="0.34" top="0.5" bottom="0.5" header="0.48" footer="0.5"/>
  <pageSetup fitToHeight="1" fitToWidth="1" horizontalDpi="600" verticalDpi="600" orientation="portrait" paperSize="9" scale="72" r:id="rId2"/>
  <headerFooter alignWithMargins="0">
    <oddFooter>&amp;C&amp;"Arial,Bold"&amp;14&amp;P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5"/>
  <sheetViews>
    <sheetView showGridLines="0" zoomScale="75" zoomScaleNormal="75" workbookViewId="0" topLeftCell="E15">
      <selection activeCell="M45" sqref="M45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4.140625" style="1" customWidth="1"/>
    <col min="14" max="14" width="11.57421875" style="1" bestFit="1" customWidth="1"/>
    <col min="15" max="15" width="3.5742187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71093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208" t="s">
        <v>58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1:20" ht="15.75"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11:27" ht="17.25" customHeight="1">
      <c r="K4" s="4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214" t="s">
        <v>61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"/>
      <c r="AA5" s="2"/>
    </row>
    <row r="6" spans="2:27" ht="23.25" customHeight="1">
      <c r="B6" s="72"/>
      <c r="C6" s="72"/>
      <c r="D6" s="72"/>
      <c r="E6" s="2"/>
      <c r="F6" s="2"/>
      <c r="G6" s="214" t="s">
        <v>133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218" t="s">
        <v>22</v>
      </c>
      <c r="K11" s="219"/>
      <c r="L11" s="219"/>
      <c r="M11" s="219"/>
      <c r="N11" s="219"/>
      <c r="O11" s="220"/>
      <c r="P11" s="78"/>
      <c r="Q11" s="78"/>
      <c r="R11" s="78"/>
      <c r="S11" s="78"/>
      <c r="T11" s="78"/>
      <c r="U11" s="78"/>
      <c r="V11" s="218" t="s">
        <v>23</v>
      </c>
      <c r="W11" s="219"/>
      <c r="X11" s="219"/>
      <c r="Y11" s="219"/>
      <c r="Z11" s="219"/>
      <c r="AA11" s="220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50</v>
      </c>
      <c r="L14" s="47"/>
      <c r="M14" s="45"/>
      <c r="N14" s="46" t="s">
        <v>50</v>
      </c>
      <c r="O14" s="85"/>
      <c r="P14" s="86"/>
      <c r="Q14" s="54"/>
      <c r="R14" s="85"/>
      <c r="S14" s="54"/>
      <c r="T14" s="46" t="s">
        <v>51</v>
      </c>
      <c r="U14" s="54"/>
      <c r="V14" s="86"/>
      <c r="W14" s="46" t="s">
        <v>81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51</v>
      </c>
      <c r="L15" s="47"/>
      <c r="M15" s="45"/>
      <c r="N15" s="46" t="s">
        <v>79</v>
      </c>
      <c r="O15" s="85"/>
      <c r="P15" s="86"/>
      <c r="Q15" s="54"/>
      <c r="R15" s="85"/>
      <c r="S15" s="54"/>
      <c r="T15" s="46" t="s">
        <v>80</v>
      </c>
      <c r="U15" s="54"/>
      <c r="V15" s="86"/>
      <c r="W15" s="46" t="s">
        <v>93</v>
      </c>
      <c r="X15" s="47"/>
      <c r="Y15" s="45"/>
      <c r="Z15" s="46" t="s">
        <v>42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+BalanceSheet!G16</f>
        <v>37986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37986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140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37986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6.5">
      <c r="B23" s="62">
        <v>1</v>
      </c>
      <c r="C23" s="66" t="s">
        <v>29</v>
      </c>
      <c r="D23" s="63"/>
      <c r="E23" s="15"/>
      <c r="F23" s="16" t="s">
        <v>104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118">
        <v>-342</v>
      </c>
      <c r="X23" s="39"/>
      <c r="Y23" s="40"/>
      <c r="Z23" s="84">
        <f>SUM(K23:X23)</f>
        <v>92198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31</v>
      </c>
      <c r="D25" s="63"/>
      <c r="E25" s="15"/>
      <c r="F25" s="16" t="s">
        <v>115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+'P&amp;L'!M52</f>
        <v>-3292</v>
      </c>
      <c r="X25" s="39"/>
      <c r="Y25" s="40"/>
      <c r="Z25" s="34">
        <f>SUM(K25:X25)</f>
        <v>-3292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46</v>
      </c>
      <c r="D28" s="63"/>
      <c r="E28" s="15"/>
      <c r="F28" s="16" t="s">
        <v>143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-3634</v>
      </c>
      <c r="X28" s="39"/>
      <c r="Y28" s="40"/>
      <c r="Z28" s="37">
        <f>SUM(Z23:Z27)</f>
        <v>88906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32</v>
      </c>
      <c r="D32" s="63"/>
      <c r="E32" s="15"/>
      <c r="F32" s="82" t="s">
        <v>140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37621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5.75">
      <c r="B35" s="62"/>
      <c r="C35" s="66" t="s">
        <v>33</v>
      </c>
      <c r="D35" s="63"/>
      <c r="E35" s="15"/>
      <c r="F35" s="16" t="s">
        <v>109</v>
      </c>
      <c r="G35" s="18"/>
      <c r="H35" s="18"/>
      <c r="I35" s="61"/>
      <c r="J35" s="17"/>
      <c r="K35" s="41">
        <v>60490</v>
      </c>
      <c r="L35" s="39"/>
      <c r="M35" s="40"/>
      <c r="N35" s="41">
        <v>32024</v>
      </c>
      <c r="O35" s="39"/>
      <c r="P35" s="41"/>
      <c r="Q35" s="41"/>
      <c r="R35" s="41"/>
      <c r="S35" s="41"/>
      <c r="T35" s="41">
        <v>26</v>
      </c>
      <c r="U35" s="41"/>
      <c r="V35" s="40"/>
      <c r="W35" s="41">
        <v>3789</v>
      </c>
      <c r="X35" s="39"/>
      <c r="Y35" s="40"/>
      <c r="Z35" s="84">
        <f>SUM(K35:X35)</f>
        <v>96329</v>
      </c>
      <c r="AA35" s="20"/>
      <c r="AB35" s="2"/>
    </row>
    <row r="36" spans="2:28" ht="15.75">
      <c r="B36" s="15"/>
      <c r="C36" s="16"/>
      <c r="D36" s="63"/>
      <c r="E36" s="15"/>
      <c r="F36" s="16"/>
      <c r="G36" s="18"/>
      <c r="H36" s="18"/>
      <c r="I36" s="61"/>
      <c r="J36" s="17"/>
      <c r="K36" s="18"/>
      <c r="L36" s="20"/>
      <c r="M36" s="17"/>
      <c r="N36" s="18"/>
      <c r="O36" s="20"/>
      <c r="P36" s="18"/>
      <c r="Q36" s="18"/>
      <c r="R36" s="18"/>
      <c r="S36" s="18"/>
      <c r="T36" s="18"/>
      <c r="U36" s="18"/>
      <c r="V36" s="17"/>
      <c r="W36" s="18"/>
      <c r="X36" s="20"/>
      <c r="Y36" s="17"/>
      <c r="Z36" s="18"/>
      <c r="AA36" s="20"/>
      <c r="AB36" s="2"/>
    </row>
    <row r="37" spans="2:28" ht="15.75">
      <c r="B37" s="62"/>
      <c r="C37" s="66" t="s">
        <v>35</v>
      </c>
      <c r="D37" s="63"/>
      <c r="E37" s="15"/>
      <c r="F37" s="16" t="s">
        <v>115</v>
      </c>
      <c r="G37" s="2"/>
      <c r="H37" s="18"/>
      <c r="I37" s="61"/>
      <c r="J37" s="17"/>
      <c r="K37" s="41">
        <v>0</v>
      </c>
      <c r="L37" s="39"/>
      <c r="M37" s="40"/>
      <c r="N37" s="41">
        <v>0</v>
      </c>
      <c r="O37" s="39"/>
      <c r="P37" s="41"/>
      <c r="Q37" s="41"/>
      <c r="R37" s="41"/>
      <c r="S37" s="41"/>
      <c r="T37" s="41">
        <v>0</v>
      </c>
      <c r="U37" s="41"/>
      <c r="V37" s="40"/>
      <c r="W37" s="34">
        <f>+'P&amp;L'!P52</f>
        <v>-4131</v>
      </c>
      <c r="X37" s="39"/>
      <c r="Y37" s="40"/>
      <c r="Z37" s="35">
        <f>SUM(K37:X37)</f>
        <v>-4131</v>
      </c>
      <c r="AA37" s="20"/>
      <c r="AB37" s="2"/>
    </row>
    <row r="38" spans="2:28" ht="15.75">
      <c r="B38" s="62"/>
      <c r="C38" s="66"/>
      <c r="D38" s="63"/>
      <c r="E38" s="15"/>
      <c r="F38" s="16"/>
      <c r="G38" s="2"/>
      <c r="H38" s="18"/>
      <c r="I38" s="61"/>
      <c r="J38" s="17"/>
      <c r="K38" s="51"/>
      <c r="L38" s="39"/>
      <c r="M38" s="40"/>
      <c r="N38" s="51"/>
      <c r="O38" s="39"/>
      <c r="P38" s="41"/>
      <c r="Q38" s="41"/>
      <c r="R38" s="41"/>
      <c r="S38" s="41"/>
      <c r="T38" s="51"/>
      <c r="U38" s="41"/>
      <c r="V38" s="40"/>
      <c r="W38" s="51"/>
      <c r="X38" s="39"/>
      <c r="Y38" s="40"/>
      <c r="Z38" s="51"/>
      <c r="AA38" s="20"/>
      <c r="AB38" s="2"/>
    </row>
    <row r="39" spans="2:28" ht="15.75">
      <c r="B39" s="15"/>
      <c r="C39" s="16"/>
      <c r="D39" s="63"/>
      <c r="E39" s="15"/>
      <c r="F39" s="16"/>
      <c r="G39" s="16"/>
      <c r="H39" s="16"/>
      <c r="I39" s="61"/>
      <c r="J39" s="17"/>
      <c r="K39" s="18"/>
      <c r="L39" s="39"/>
      <c r="M39" s="40"/>
      <c r="N39" s="18"/>
      <c r="O39" s="39"/>
      <c r="P39" s="41"/>
      <c r="Q39" s="41"/>
      <c r="R39" s="41"/>
      <c r="S39" s="41"/>
      <c r="T39" s="18"/>
      <c r="U39" s="41"/>
      <c r="V39" s="40"/>
      <c r="W39" s="18"/>
      <c r="X39" s="39"/>
      <c r="Y39" s="40"/>
      <c r="Z39" s="18"/>
      <c r="AA39" s="20"/>
      <c r="AB39" s="2"/>
    </row>
    <row r="40" spans="2:28" ht="16.5" thickBot="1">
      <c r="B40" s="62"/>
      <c r="C40" s="66" t="s">
        <v>37</v>
      </c>
      <c r="D40" s="63"/>
      <c r="E40" s="15"/>
      <c r="F40" s="16" t="s">
        <v>144</v>
      </c>
      <c r="G40" s="16"/>
      <c r="H40" s="16"/>
      <c r="I40" s="61"/>
      <c r="J40" s="17"/>
      <c r="K40" s="37">
        <f>SUM(K35:K39)</f>
        <v>60490</v>
      </c>
      <c r="L40" s="39"/>
      <c r="M40" s="40"/>
      <c r="N40" s="37">
        <f>SUM(N35:N39)</f>
        <v>32024</v>
      </c>
      <c r="O40" s="39"/>
      <c r="P40" s="41"/>
      <c r="Q40" s="41"/>
      <c r="R40" s="41"/>
      <c r="S40" s="41"/>
      <c r="T40" s="37">
        <f>SUM(T35:T39)</f>
        <v>26</v>
      </c>
      <c r="U40" s="41"/>
      <c r="V40" s="40"/>
      <c r="W40" s="37">
        <f>SUM(W35:W39)</f>
        <v>-342</v>
      </c>
      <c r="X40" s="39"/>
      <c r="Y40" s="40"/>
      <c r="Z40" s="37">
        <f>SUM(Z35:Z39)</f>
        <v>92198</v>
      </c>
      <c r="AA40" s="20"/>
      <c r="AB40" s="2"/>
    </row>
    <row r="41" spans="2:28" ht="16.5" thickTop="1">
      <c r="B41" s="64"/>
      <c r="C41" s="58"/>
      <c r="D41" s="27"/>
      <c r="E41" s="26"/>
      <c r="F41" s="27"/>
      <c r="G41" s="27"/>
      <c r="H41" s="27"/>
      <c r="I41" s="61"/>
      <c r="J41" s="28"/>
      <c r="K41" s="42"/>
      <c r="L41" s="43"/>
      <c r="M41" s="44"/>
      <c r="N41" s="42"/>
      <c r="O41" s="43"/>
      <c r="P41" s="41"/>
      <c r="Q41" s="41"/>
      <c r="R41" s="41"/>
      <c r="S41" s="42"/>
      <c r="T41" s="42"/>
      <c r="U41" s="43"/>
      <c r="V41" s="44"/>
      <c r="W41" s="42"/>
      <c r="X41" s="43"/>
      <c r="Y41" s="44"/>
      <c r="Z41" s="42"/>
      <c r="AA41" s="32"/>
      <c r="AB41" s="2"/>
    </row>
    <row r="42" spans="2:27" ht="15.75"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4" ht="15.75">
      <c r="E44" s="53" t="s">
        <v>110</v>
      </c>
    </row>
    <row r="45" ht="15.75">
      <c r="E45" s="53" t="s">
        <v>106</v>
      </c>
    </row>
  </sheetData>
  <mergeCells count="6">
    <mergeCell ref="J2:T2"/>
    <mergeCell ref="J11:O11"/>
    <mergeCell ref="V11:AA11"/>
    <mergeCell ref="K3:T3"/>
    <mergeCell ref="G5:Y5"/>
    <mergeCell ref="G6:Y6"/>
  </mergeCells>
  <printOptions/>
  <pageMargins left="0.75" right="0.34" top="0.5" bottom="0.5" header="0.48" footer="0.5"/>
  <pageSetup fitToHeight="1" fitToWidth="1" horizontalDpi="600" verticalDpi="600" orientation="portrait" paperSize="9" scale="63" r:id="rId2"/>
  <headerFooter alignWithMargins="0">
    <oddFooter>&amp;C&amp;"Arial,Bold"&amp;14&amp;P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"/>
  <sheetViews>
    <sheetView showGridLines="0" zoomScale="75" zoomScaleNormal="75" workbookViewId="0" topLeftCell="A21">
      <selection activeCell="M35" sqref="M35"/>
    </sheetView>
  </sheetViews>
  <sheetFormatPr defaultColWidth="9.140625" defaultRowHeight="12.75"/>
  <cols>
    <col min="1" max="1" width="5.8515625" style="164" customWidth="1"/>
    <col min="2" max="2" width="2.57421875" style="164" customWidth="1"/>
    <col min="3" max="4" width="9.140625" style="164" customWidth="1"/>
    <col min="5" max="5" width="24.28125" style="164" customWidth="1"/>
    <col min="6" max="6" width="4.28125" style="164" customWidth="1"/>
    <col min="7" max="7" width="12.140625" style="164" customWidth="1"/>
    <col min="8" max="9" width="4.140625" style="164" customWidth="1"/>
    <col min="10" max="10" width="16.421875" style="164" customWidth="1"/>
    <col min="11" max="11" width="2.28125" style="164" customWidth="1"/>
    <col min="12" max="12" width="4.28125" style="164" customWidth="1"/>
    <col min="13" max="13" width="13.7109375" style="164" customWidth="1"/>
    <col min="14" max="14" width="5.140625" style="164" customWidth="1"/>
    <col min="15" max="15" width="4.421875" style="164" customWidth="1"/>
    <col min="16" max="16" width="14.421875" style="164" customWidth="1"/>
    <col min="17" max="17" width="6.7109375" style="164" customWidth="1"/>
    <col min="18" max="19" width="9.140625" style="164" customWidth="1"/>
    <col min="20" max="20" width="9.140625" style="165" customWidth="1"/>
    <col min="21" max="16384" width="9.140625" style="164" customWidth="1"/>
  </cols>
  <sheetData>
    <row r="1" ht="12.75"/>
    <row r="2" spans="6:12" ht="28.5" customHeight="1">
      <c r="F2" s="208" t="s">
        <v>58</v>
      </c>
      <c r="G2" s="208"/>
      <c r="H2" s="208"/>
      <c r="I2" s="208"/>
      <c r="J2" s="208"/>
      <c r="K2" s="208"/>
      <c r="L2" s="221"/>
    </row>
    <row r="3" spans="7:11" ht="12.75">
      <c r="G3" s="225" t="s">
        <v>59</v>
      </c>
      <c r="H3" s="225"/>
      <c r="I3" s="225"/>
      <c r="J3" s="225"/>
      <c r="K3" s="225"/>
    </row>
    <row r="4" spans="2:17" ht="12.75">
      <c r="B4" s="167"/>
      <c r="C4" s="167"/>
      <c r="G4" s="166"/>
      <c r="N4" s="168"/>
      <c r="O4" s="169"/>
      <c r="P4" s="170"/>
      <c r="Q4" s="169"/>
    </row>
    <row r="5" spans="2:17" ht="12.75">
      <c r="B5" s="167"/>
      <c r="C5" s="167"/>
      <c r="D5" s="167"/>
      <c r="E5" s="167"/>
      <c r="F5" s="167"/>
      <c r="G5" s="171"/>
      <c r="H5" s="167"/>
      <c r="I5" s="167"/>
      <c r="J5" s="167"/>
      <c r="K5" s="167"/>
      <c r="L5" s="167"/>
      <c r="M5" s="167"/>
      <c r="N5" s="172"/>
      <c r="O5" s="163"/>
      <c r="P5" s="173"/>
      <c r="Q5" s="163"/>
    </row>
    <row r="6" spans="2:17" ht="24" customHeight="1">
      <c r="B6" s="167"/>
      <c r="C6" s="167"/>
      <c r="D6" s="167"/>
      <c r="E6" s="167"/>
      <c r="F6" s="167"/>
      <c r="G6" s="167"/>
      <c r="H6" s="174" t="s">
        <v>141</v>
      </c>
      <c r="I6" s="167"/>
      <c r="J6" s="167"/>
      <c r="K6" s="167"/>
      <c r="L6" s="167"/>
      <c r="M6" s="167"/>
      <c r="N6" s="167"/>
      <c r="O6" s="167"/>
      <c r="P6" s="167"/>
      <c r="Q6" s="167"/>
    </row>
    <row r="7" spans="2:17" ht="20.25" customHeight="1">
      <c r="B7" s="167"/>
      <c r="C7" s="167"/>
      <c r="D7" s="167"/>
      <c r="E7" s="167"/>
      <c r="F7" s="167"/>
      <c r="G7" s="226" t="s">
        <v>21</v>
      </c>
      <c r="H7" s="226"/>
      <c r="I7" s="226"/>
      <c r="J7" s="226"/>
      <c r="K7" s="167"/>
      <c r="L7" s="167"/>
      <c r="M7" s="167"/>
      <c r="N7" s="167"/>
      <c r="O7" s="167"/>
      <c r="P7" s="167"/>
      <c r="Q7" s="167"/>
    </row>
    <row r="8" spans="2:17" ht="12.75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2:17" ht="15">
      <c r="B9" s="167"/>
      <c r="C9" s="167"/>
      <c r="D9" s="167"/>
      <c r="E9" s="167"/>
      <c r="F9" s="167"/>
      <c r="G9" s="175"/>
      <c r="H9" s="167"/>
      <c r="I9" s="167"/>
      <c r="J9" s="167"/>
      <c r="K9" s="167"/>
      <c r="L9" s="167"/>
      <c r="M9" s="167"/>
      <c r="N9" s="167"/>
      <c r="O9" s="167"/>
      <c r="P9" s="167"/>
      <c r="Q9" s="167"/>
    </row>
    <row r="10" spans="3:17" ht="7.5" customHeight="1">
      <c r="C10" s="167"/>
      <c r="D10" s="167"/>
      <c r="E10" s="167"/>
      <c r="F10" s="167"/>
      <c r="G10" s="167"/>
      <c r="H10" s="8"/>
      <c r="I10" s="167"/>
      <c r="J10" s="167"/>
      <c r="K10" s="167"/>
      <c r="L10" s="167"/>
      <c r="M10" s="167"/>
      <c r="N10" s="167"/>
      <c r="O10" s="167"/>
      <c r="P10" s="167"/>
      <c r="Q10" s="167"/>
    </row>
    <row r="11" spans="3:17" ht="12.75"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</row>
    <row r="12" spans="2:17" ht="16.5">
      <c r="B12" s="87"/>
      <c r="C12" s="90"/>
      <c r="D12" s="12"/>
      <c r="E12" s="12"/>
      <c r="F12" s="11"/>
      <c r="G12" s="12"/>
      <c r="H12" s="13" t="s">
        <v>0</v>
      </c>
      <c r="I12" s="12"/>
      <c r="J12" s="12"/>
      <c r="K12" s="14"/>
      <c r="L12" s="11"/>
      <c r="M12" s="12"/>
      <c r="N12" s="13" t="s">
        <v>0</v>
      </c>
      <c r="O12" s="12"/>
      <c r="P12" s="12"/>
      <c r="Q12" s="14"/>
    </row>
    <row r="13" spans="2:17" ht="16.5">
      <c r="B13" s="93"/>
      <c r="C13" s="99"/>
      <c r="D13" s="18"/>
      <c r="E13" s="18"/>
      <c r="F13" s="222" t="s">
        <v>22</v>
      </c>
      <c r="G13" s="223"/>
      <c r="H13" s="223"/>
      <c r="I13" s="223"/>
      <c r="J13" s="223"/>
      <c r="K13" s="224"/>
      <c r="L13" s="222" t="s">
        <v>23</v>
      </c>
      <c r="M13" s="223"/>
      <c r="N13" s="223"/>
      <c r="O13" s="223"/>
      <c r="P13" s="223"/>
      <c r="Q13" s="224"/>
    </row>
    <row r="14" spans="2:17" ht="16.5">
      <c r="B14" s="93"/>
      <c r="C14" s="99"/>
      <c r="D14" s="18"/>
      <c r="E14" s="18"/>
      <c r="F14" s="17"/>
      <c r="G14" s="18"/>
      <c r="H14" s="19"/>
      <c r="I14" s="18"/>
      <c r="J14" s="18"/>
      <c r="K14" s="20"/>
      <c r="L14" s="17"/>
      <c r="M14" s="18"/>
      <c r="N14" s="19"/>
      <c r="O14" s="18"/>
      <c r="P14" s="18"/>
      <c r="Q14" s="20"/>
    </row>
    <row r="15" spans="2:17" ht="16.5">
      <c r="B15" s="93"/>
      <c r="C15" s="99"/>
      <c r="D15" s="18"/>
      <c r="E15" s="18"/>
      <c r="F15" s="181"/>
      <c r="G15" s="182"/>
      <c r="H15" s="183"/>
      <c r="I15" s="184"/>
      <c r="J15" s="182"/>
      <c r="K15" s="185"/>
      <c r="L15" s="181"/>
      <c r="M15" s="182"/>
      <c r="N15" s="183"/>
      <c r="O15" s="184"/>
      <c r="P15" s="182"/>
      <c r="Q15" s="185"/>
    </row>
    <row r="16" spans="2:17" ht="16.5">
      <c r="B16" s="93"/>
      <c r="C16" s="99"/>
      <c r="D16" s="18"/>
      <c r="E16" s="18"/>
      <c r="F16" s="86"/>
      <c r="G16" s="46" t="s">
        <v>24</v>
      </c>
      <c r="H16" s="47"/>
      <c r="I16" s="45"/>
      <c r="J16" s="46" t="s">
        <v>25</v>
      </c>
      <c r="K16" s="85"/>
      <c r="L16" s="86"/>
      <c r="M16" s="46" t="s">
        <v>24</v>
      </c>
      <c r="N16" s="47"/>
      <c r="O16" s="45"/>
      <c r="P16" s="46" t="s">
        <v>25</v>
      </c>
      <c r="Q16" s="85"/>
    </row>
    <row r="17" spans="2:17" ht="16.5">
      <c r="B17" s="93"/>
      <c r="C17" s="99"/>
      <c r="D17" s="18"/>
      <c r="E17" s="18"/>
      <c r="F17" s="86"/>
      <c r="G17" s="46" t="s">
        <v>26</v>
      </c>
      <c r="H17" s="47"/>
      <c r="I17" s="45"/>
      <c r="J17" s="46" t="s">
        <v>27</v>
      </c>
      <c r="K17" s="85"/>
      <c r="L17" s="86"/>
      <c r="M17" s="46" t="s">
        <v>26</v>
      </c>
      <c r="N17" s="47"/>
      <c r="O17" s="45"/>
      <c r="P17" s="46" t="s">
        <v>27</v>
      </c>
      <c r="Q17" s="85"/>
    </row>
    <row r="18" spans="2:17" ht="16.5">
      <c r="B18" s="93"/>
      <c r="C18" s="99"/>
      <c r="D18" s="18"/>
      <c r="E18" s="18"/>
      <c r="F18" s="86"/>
      <c r="G18" s="96" t="s">
        <v>130</v>
      </c>
      <c r="H18" s="47"/>
      <c r="I18" s="45"/>
      <c r="J18" s="46" t="s">
        <v>6</v>
      </c>
      <c r="K18" s="85"/>
      <c r="L18" s="86"/>
      <c r="M18" s="46" t="s">
        <v>28</v>
      </c>
      <c r="N18" s="47"/>
      <c r="O18" s="45"/>
      <c r="P18" s="46" t="s">
        <v>41</v>
      </c>
      <c r="Q18" s="85"/>
    </row>
    <row r="19" spans="2:17" ht="16.5">
      <c r="B19" s="93"/>
      <c r="C19" s="99"/>
      <c r="D19" s="18"/>
      <c r="E19" s="18"/>
      <c r="F19" s="86"/>
      <c r="G19" s="161">
        <v>37986</v>
      </c>
      <c r="H19" s="47"/>
      <c r="I19" s="45"/>
      <c r="J19" s="161">
        <v>37621</v>
      </c>
      <c r="K19" s="85"/>
      <c r="L19" s="86"/>
      <c r="M19" s="161">
        <v>37986</v>
      </c>
      <c r="N19" s="47"/>
      <c r="O19" s="45"/>
      <c r="P19" s="161">
        <v>37621</v>
      </c>
      <c r="Q19" s="85"/>
    </row>
    <row r="20" spans="2:17" ht="16.5">
      <c r="B20" s="93"/>
      <c r="C20" s="99"/>
      <c r="D20" s="18"/>
      <c r="E20" s="18"/>
      <c r="F20" s="86"/>
      <c r="G20" s="186"/>
      <c r="H20" s="47"/>
      <c r="I20" s="45"/>
      <c r="J20" s="186"/>
      <c r="K20" s="85"/>
      <c r="L20" s="86"/>
      <c r="M20" s="186"/>
      <c r="N20" s="47"/>
      <c r="O20" s="45"/>
      <c r="P20" s="186"/>
      <c r="Q20" s="85"/>
    </row>
    <row r="21" spans="2:17" ht="16.5">
      <c r="B21" s="110"/>
      <c r="C21" s="143"/>
      <c r="D21" s="51"/>
      <c r="E21" s="51"/>
      <c r="F21" s="187"/>
      <c r="G21" s="188" t="s">
        <v>0</v>
      </c>
      <c r="H21" s="189"/>
      <c r="I21" s="190"/>
      <c r="J21" s="188"/>
      <c r="K21" s="191"/>
      <c r="L21" s="187"/>
      <c r="M21" s="188" t="s">
        <v>0</v>
      </c>
      <c r="N21" s="189"/>
      <c r="O21" s="190"/>
      <c r="P21" s="188" t="s">
        <v>0</v>
      </c>
      <c r="Q21" s="191"/>
    </row>
    <row r="22" spans="2:17" ht="16.5">
      <c r="B22" s="93"/>
      <c r="C22" s="99"/>
      <c r="D22" s="18"/>
      <c r="E22" s="18"/>
      <c r="F22" s="17"/>
      <c r="G22" s="33"/>
      <c r="H22" s="23"/>
      <c r="I22" s="24"/>
      <c r="J22" s="33"/>
      <c r="K22" s="20"/>
      <c r="L22" s="17"/>
      <c r="M22" s="33"/>
      <c r="N22" s="23"/>
      <c r="O22" s="24"/>
      <c r="P22" s="33"/>
      <c r="Q22" s="20"/>
    </row>
    <row r="23" spans="2:20" s="176" customFormat="1" ht="16.5">
      <c r="B23" s="93"/>
      <c r="C23" s="99"/>
      <c r="D23" s="18"/>
      <c r="E23" s="18"/>
      <c r="F23" s="17"/>
      <c r="G23" s="19" t="s">
        <v>8</v>
      </c>
      <c r="H23" s="23"/>
      <c r="I23" s="24"/>
      <c r="J23" s="19" t="s">
        <v>8</v>
      </c>
      <c r="K23" s="20"/>
      <c r="L23" s="17"/>
      <c r="M23" s="19" t="s">
        <v>8</v>
      </c>
      <c r="N23" s="23"/>
      <c r="O23" s="24"/>
      <c r="P23" s="19" t="s">
        <v>8</v>
      </c>
      <c r="Q23" s="20"/>
      <c r="T23" s="177"/>
    </row>
    <row r="24" spans="2:20" s="176" customFormat="1" ht="16.5">
      <c r="B24" s="93"/>
      <c r="C24" s="99"/>
      <c r="D24" s="18"/>
      <c r="E24" s="18"/>
      <c r="F24" s="17"/>
      <c r="G24" s="18"/>
      <c r="H24" s="20"/>
      <c r="I24" s="17"/>
      <c r="J24" s="18"/>
      <c r="K24" s="20"/>
      <c r="L24" s="17"/>
      <c r="M24" s="18"/>
      <c r="N24" s="20"/>
      <c r="O24" s="17"/>
      <c r="P24" s="18"/>
      <c r="Q24" s="20"/>
      <c r="T24" s="177"/>
    </row>
    <row r="25" spans="2:20" s="176" customFormat="1" ht="16.5">
      <c r="B25" s="93"/>
      <c r="C25" s="99"/>
      <c r="D25" s="18"/>
      <c r="E25" s="18"/>
      <c r="F25" s="17"/>
      <c r="G25" s="18"/>
      <c r="H25" s="20"/>
      <c r="I25" s="17"/>
      <c r="J25" s="18"/>
      <c r="K25" s="20"/>
      <c r="L25" s="17"/>
      <c r="M25" s="18"/>
      <c r="N25" s="20"/>
      <c r="O25" s="17"/>
      <c r="P25" s="18"/>
      <c r="Q25" s="20"/>
      <c r="T25" s="177"/>
    </row>
    <row r="26" spans="2:20" s="176" customFormat="1" ht="17.25" thickBot="1">
      <c r="B26" s="93"/>
      <c r="C26" s="99" t="s">
        <v>43</v>
      </c>
      <c r="D26" s="18"/>
      <c r="E26" s="18"/>
      <c r="F26" s="17"/>
      <c r="G26" s="192">
        <v>20187</v>
      </c>
      <c r="H26" s="193"/>
      <c r="I26" s="162"/>
      <c r="J26" s="192">
        <v>18035</v>
      </c>
      <c r="K26" s="193"/>
      <c r="L26" s="162"/>
      <c r="M26" s="192">
        <v>86428</v>
      </c>
      <c r="N26" s="193"/>
      <c r="O26" s="162"/>
      <c r="P26" s="192">
        <v>67552</v>
      </c>
      <c r="Q26" s="194"/>
      <c r="S26" s="178"/>
      <c r="T26" s="177"/>
    </row>
    <row r="27" spans="2:20" s="176" customFormat="1" ht="17.25" thickTop="1">
      <c r="B27" s="93"/>
      <c r="C27" s="99"/>
      <c r="D27" s="18"/>
      <c r="E27" s="18"/>
      <c r="F27" s="17"/>
      <c r="G27" s="34"/>
      <c r="H27" s="194"/>
      <c r="I27" s="195"/>
      <c r="J27" s="34"/>
      <c r="K27" s="194"/>
      <c r="L27" s="195"/>
      <c r="M27" s="34"/>
      <c r="N27" s="194"/>
      <c r="O27" s="195"/>
      <c r="P27" s="34"/>
      <c r="Q27" s="194"/>
      <c r="T27" s="177"/>
    </row>
    <row r="28" spans="2:20" s="176" customFormat="1" ht="16.5">
      <c r="B28" s="93"/>
      <c r="C28" s="99"/>
      <c r="D28" s="18"/>
      <c r="E28" s="18"/>
      <c r="F28" s="17"/>
      <c r="G28" s="34"/>
      <c r="H28" s="194"/>
      <c r="I28" s="195"/>
      <c r="J28" s="34"/>
      <c r="K28" s="194"/>
      <c r="L28" s="195"/>
      <c r="M28" s="34"/>
      <c r="N28" s="194"/>
      <c r="O28" s="195"/>
      <c r="P28" s="34"/>
      <c r="Q28" s="194"/>
      <c r="T28" s="177"/>
    </row>
    <row r="29" spans="2:20" s="176" customFormat="1" ht="17.25" thickBot="1">
      <c r="B29" s="93"/>
      <c r="C29" s="99" t="s">
        <v>116</v>
      </c>
      <c r="D29" s="18"/>
      <c r="E29" s="18"/>
      <c r="F29" s="17"/>
      <c r="G29" s="205">
        <f>'P&amp;L'!G42</f>
        <v>-3204</v>
      </c>
      <c r="H29" s="193"/>
      <c r="I29" s="162"/>
      <c r="J29" s="205">
        <f>'P&amp;L'!J42</f>
        <v>-4229</v>
      </c>
      <c r="K29" s="193"/>
      <c r="L29" s="162"/>
      <c r="M29" s="205">
        <f>'P&amp;L'!M42</f>
        <v>-2994</v>
      </c>
      <c r="N29" s="193"/>
      <c r="O29" s="162"/>
      <c r="P29" s="205">
        <f>'P&amp;L'!P42</f>
        <v>-3756</v>
      </c>
      <c r="Q29" s="194"/>
      <c r="T29" s="177"/>
    </row>
    <row r="30" spans="2:20" s="176" customFormat="1" ht="17.25" thickTop="1">
      <c r="B30" s="93"/>
      <c r="C30" s="99"/>
      <c r="D30" s="18"/>
      <c r="E30" s="18"/>
      <c r="F30" s="17"/>
      <c r="G30" s="34"/>
      <c r="H30" s="194"/>
      <c r="I30" s="195"/>
      <c r="J30" s="34"/>
      <c r="K30" s="194"/>
      <c r="L30" s="195"/>
      <c r="M30" s="34"/>
      <c r="N30" s="194"/>
      <c r="O30" s="195"/>
      <c r="P30" s="34"/>
      <c r="Q30" s="194"/>
      <c r="T30" s="177"/>
    </row>
    <row r="31" spans="2:20" s="176" customFormat="1" ht="16.5">
      <c r="B31" s="93"/>
      <c r="C31" s="99"/>
      <c r="D31" s="18"/>
      <c r="E31" s="18"/>
      <c r="F31" s="17"/>
      <c r="G31" s="34"/>
      <c r="H31" s="194"/>
      <c r="I31" s="195"/>
      <c r="J31" s="35"/>
      <c r="K31" s="194"/>
      <c r="L31" s="195"/>
      <c r="M31" s="34"/>
      <c r="N31" s="194"/>
      <c r="O31" s="195"/>
      <c r="P31" s="35"/>
      <c r="Q31" s="194"/>
      <c r="T31" s="177"/>
    </row>
    <row r="32" spans="2:20" s="176" customFormat="1" ht="17.25" thickBot="1">
      <c r="B32" s="93"/>
      <c r="C32" s="99" t="s">
        <v>117</v>
      </c>
      <c r="D32" s="18"/>
      <c r="E32" s="18"/>
      <c r="F32" s="17"/>
      <c r="G32" s="205">
        <f>'P&amp;L'!G52</f>
        <v>-3420</v>
      </c>
      <c r="H32" s="193"/>
      <c r="I32" s="162"/>
      <c r="J32" s="206">
        <v>-4350</v>
      </c>
      <c r="K32" s="193"/>
      <c r="L32" s="162"/>
      <c r="M32" s="205">
        <f>'P&amp;L'!M52</f>
        <v>-3292</v>
      </c>
      <c r="N32" s="193"/>
      <c r="O32" s="162"/>
      <c r="P32" s="206">
        <v>-4131</v>
      </c>
      <c r="Q32" s="194"/>
      <c r="T32" s="177"/>
    </row>
    <row r="33" spans="2:20" s="176" customFormat="1" ht="17.25" thickTop="1">
      <c r="B33" s="93"/>
      <c r="C33" s="99" t="s">
        <v>118</v>
      </c>
      <c r="D33" s="18"/>
      <c r="E33" s="18"/>
      <c r="F33" s="17"/>
      <c r="G33" s="34"/>
      <c r="H33" s="194"/>
      <c r="I33" s="195"/>
      <c r="J33" s="35"/>
      <c r="K33" s="194"/>
      <c r="L33" s="195"/>
      <c r="M33" s="34"/>
      <c r="N33" s="194"/>
      <c r="O33" s="195"/>
      <c r="P33" s="35"/>
      <c r="Q33" s="194"/>
      <c r="T33" s="177"/>
    </row>
    <row r="34" spans="2:20" s="176" customFormat="1" ht="16.5">
      <c r="B34" s="93"/>
      <c r="C34" s="99"/>
      <c r="D34" s="18"/>
      <c r="E34" s="18"/>
      <c r="F34" s="17"/>
      <c r="G34" s="34"/>
      <c r="H34" s="194"/>
      <c r="I34" s="195"/>
      <c r="J34" s="35"/>
      <c r="K34" s="194"/>
      <c r="L34" s="195"/>
      <c r="M34" s="34"/>
      <c r="N34" s="194"/>
      <c r="O34" s="195"/>
      <c r="P34" s="35"/>
      <c r="Q34" s="194"/>
      <c r="T34" s="177"/>
    </row>
    <row r="35" spans="2:20" s="176" customFormat="1" ht="17.25" thickBot="1">
      <c r="B35" s="93"/>
      <c r="C35" s="99" t="s">
        <v>119</v>
      </c>
      <c r="D35" s="18"/>
      <c r="E35" s="18"/>
      <c r="F35" s="17"/>
      <c r="G35" s="205">
        <f>'P&amp;L'!G52</f>
        <v>-3420</v>
      </c>
      <c r="H35" s="193"/>
      <c r="I35" s="162"/>
      <c r="J35" s="206">
        <v>-4350</v>
      </c>
      <c r="K35" s="193"/>
      <c r="L35" s="162"/>
      <c r="M35" s="205">
        <f>'P&amp;L'!M52</f>
        <v>-3292</v>
      </c>
      <c r="N35" s="193"/>
      <c r="O35" s="162"/>
      <c r="P35" s="206">
        <v>-4131</v>
      </c>
      <c r="Q35" s="194"/>
      <c r="T35" s="177"/>
    </row>
    <row r="36" spans="2:20" s="176" customFormat="1" ht="17.25" thickTop="1">
      <c r="B36" s="93"/>
      <c r="C36" s="99"/>
      <c r="D36" s="18"/>
      <c r="E36" s="18"/>
      <c r="F36" s="17"/>
      <c r="G36" s="34"/>
      <c r="H36" s="194"/>
      <c r="I36" s="195"/>
      <c r="J36" s="35"/>
      <c r="K36" s="194"/>
      <c r="L36" s="195"/>
      <c r="M36" s="34"/>
      <c r="N36" s="194"/>
      <c r="O36" s="195"/>
      <c r="P36" s="35"/>
      <c r="Q36" s="194"/>
      <c r="T36" s="177"/>
    </row>
    <row r="37" spans="2:20" s="176" customFormat="1" ht="16.5">
      <c r="B37" s="93"/>
      <c r="C37" s="99"/>
      <c r="D37" s="18"/>
      <c r="E37" s="18"/>
      <c r="F37" s="17"/>
      <c r="G37" s="34"/>
      <c r="H37" s="194"/>
      <c r="I37" s="195"/>
      <c r="J37" s="35"/>
      <c r="K37" s="194"/>
      <c r="L37" s="195"/>
      <c r="M37" s="34"/>
      <c r="N37" s="194"/>
      <c r="O37" s="195"/>
      <c r="P37" s="35"/>
      <c r="Q37" s="194"/>
      <c r="T37" s="177"/>
    </row>
    <row r="38" spans="2:20" s="176" customFormat="1" ht="17.25" thickBot="1">
      <c r="B38" s="93"/>
      <c r="C38" s="99" t="s">
        <v>120</v>
      </c>
      <c r="D38" s="18"/>
      <c r="E38" s="18"/>
      <c r="F38" s="17"/>
      <c r="G38" s="207">
        <f>'P&amp;L'!G56</f>
        <v>-5.653827078856009</v>
      </c>
      <c r="H38" s="196"/>
      <c r="I38" s="197"/>
      <c r="J38" s="207">
        <v>-7.1912712845098365</v>
      </c>
      <c r="K38" s="196"/>
      <c r="L38" s="197"/>
      <c r="M38" s="207">
        <f>'P&amp;L'!M56</f>
        <v>-5.442221854852042</v>
      </c>
      <c r="N38" s="196"/>
      <c r="O38" s="197"/>
      <c r="P38" s="207">
        <v>-6.8292279715655475</v>
      </c>
      <c r="Q38" s="194"/>
      <c r="T38" s="177"/>
    </row>
    <row r="39" spans="2:20" s="176" customFormat="1" ht="17.25" thickTop="1">
      <c r="B39" s="93"/>
      <c r="C39" s="99"/>
      <c r="D39" s="18"/>
      <c r="E39" s="18"/>
      <c r="F39" s="17"/>
      <c r="G39" s="34"/>
      <c r="H39" s="194"/>
      <c r="I39" s="195"/>
      <c r="J39" s="35"/>
      <c r="K39" s="194"/>
      <c r="L39" s="195"/>
      <c r="M39" s="34"/>
      <c r="N39" s="194"/>
      <c r="O39" s="195"/>
      <c r="P39" s="35"/>
      <c r="Q39" s="194"/>
      <c r="T39" s="177"/>
    </row>
    <row r="40" spans="2:20" s="176" customFormat="1" ht="16.5">
      <c r="B40" s="93"/>
      <c r="C40" s="99"/>
      <c r="D40" s="18"/>
      <c r="E40" s="18"/>
      <c r="F40" s="17"/>
      <c r="G40" s="18"/>
      <c r="H40" s="20"/>
      <c r="I40" s="17"/>
      <c r="J40" s="19"/>
      <c r="K40" s="20"/>
      <c r="L40" s="17"/>
      <c r="M40" s="18"/>
      <c r="N40" s="20"/>
      <c r="O40" s="17"/>
      <c r="P40" s="19"/>
      <c r="Q40" s="20"/>
      <c r="T40" s="177"/>
    </row>
    <row r="41" spans="2:20" s="176" customFormat="1" ht="17.25" thickBot="1">
      <c r="B41" s="93"/>
      <c r="C41" s="99" t="s">
        <v>121</v>
      </c>
      <c r="D41" s="18"/>
      <c r="E41" s="18"/>
      <c r="F41" s="17"/>
      <c r="G41" s="198" t="s">
        <v>30</v>
      </c>
      <c r="H41" s="199"/>
      <c r="I41" s="200"/>
      <c r="J41" s="198" t="s">
        <v>30</v>
      </c>
      <c r="K41" s="201"/>
      <c r="L41" s="202"/>
      <c r="M41" s="198" t="s">
        <v>30</v>
      </c>
      <c r="N41" s="201"/>
      <c r="O41" s="202"/>
      <c r="P41" s="198" t="s">
        <v>30</v>
      </c>
      <c r="Q41" s="20"/>
      <c r="T41" s="177"/>
    </row>
    <row r="42" spans="2:20" s="176" customFormat="1" ht="17.25" thickTop="1">
      <c r="B42" s="93"/>
      <c r="C42" s="99"/>
      <c r="D42" s="18"/>
      <c r="E42" s="18"/>
      <c r="F42" s="17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20"/>
      <c r="T42" s="177"/>
    </row>
    <row r="43" spans="2:20" s="176" customFormat="1" ht="16.5">
      <c r="B43" s="110"/>
      <c r="C43" s="143"/>
      <c r="D43" s="51"/>
      <c r="E43" s="51"/>
      <c r="F43" s="28"/>
      <c r="G43" s="42"/>
      <c r="H43" s="43"/>
      <c r="I43" s="44"/>
      <c r="J43" s="42"/>
      <c r="K43" s="43"/>
      <c r="L43" s="44"/>
      <c r="M43" s="42"/>
      <c r="N43" s="43"/>
      <c r="O43" s="44"/>
      <c r="P43" s="42"/>
      <c r="Q43" s="32"/>
      <c r="T43" s="177"/>
    </row>
    <row r="44" spans="2:20" s="176" customFormat="1" ht="16.5">
      <c r="B44" s="99"/>
      <c r="C44" s="9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T44" s="177"/>
    </row>
    <row r="45" spans="2:20" s="176" customFormat="1" ht="16.5">
      <c r="B45" s="123"/>
      <c r="C45" s="12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T45" s="177"/>
    </row>
    <row r="46" spans="2:20" s="176" customFormat="1" ht="16.5">
      <c r="B46" s="87"/>
      <c r="C46" s="90"/>
      <c r="D46" s="12"/>
      <c r="E46" s="14"/>
      <c r="F46" s="11"/>
      <c r="G46" s="12"/>
      <c r="H46" s="12"/>
      <c r="I46" s="12"/>
      <c r="J46" s="12"/>
      <c r="K46" s="14"/>
      <c r="L46" s="11"/>
      <c r="M46" s="12"/>
      <c r="N46" s="12"/>
      <c r="O46" s="12"/>
      <c r="P46" s="12"/>
      <c r="Q46" s="14"/>
      <c r="T46" s="177"/>
    </row>
    <row r="47" spans="2:20" s="176" customFormat="1" ht="16.5">
      <c r="B47" s="93"/>
      <c r="C47" s="99"/>
      <c r="D47" s="18"/>
      <c r="E47" s="20"/>
      <c r="F47" s="17"/>
      <c r="G47" s="18"/>
      <c r="H47" s="18"/>
      <c r="I47" s="18"/>
      <c r="J47" s="18"/>
      <c r="K47" s="20"/>
      <c r="L47" s="17"/>
      <c r="M47" s="18"/>
      <c r="N47" s="18"/>
      <c r="O47" s="18"/>
      <c r="P47" s="18"/>
      <c r="Q47" s="20"/>
      <c r="T47" s="177"/>
    </row>
    <row r="48" spans="2:20" s="176" customFormat="1" ht="16.5">
      <c r="B48" s="93"/>
      <c r="C48" s="99"/>
      <c r="D48" s="18"/>
      <c r="E48" s="20"/>
      <c r="F48" s="222" t="s">
        <v>122</v>
      </c>
      <c r="G48" s="229"/>
      <c r="H48" s="229"/>
      <c r="I48" s="229"/>
      <c r="J48" s="229"/>
      <c r="K48" s="230"/>
      <c r="L48" s="222" t="s">
        <v>123</v>
      </c>
      <c r="M48" s="229"/>
      <c r="N48" s="229"/>
      <c r="O48" s="229"/>
      <c r="P48" s="229"/>
      <c r="Q48" s="230"/>
      <c r="T48" s="177"/>
    </row>
    <row r="49" spans="2:20" s="176" customFormat="1" ht="16.5">
      <c r="B49" s="93"/>
      <c r="C49" s="99"/>
      <c r="D49" s="18"/>
      <c r="E49" s="20"/>
      <c r="F49" s="17"/>
      <c r="G49" s="231">
        <v>37986</v>
      </c>
      <c r="H49" s="231"/>
      <c r="I49" s="231"/>
      <c r="J49" s="231"/>
      <c r="K49" s="20"/>
      <c r="L49" s="17"/>
      <c r="M49" s="231">
        <v>37621</v>
      </c>
      <c r="N49" s="231"/>
      <c r="O49" s="231"/>
      <c r="P49" s="231"/>
      <c r="Q49" s="20"/>
      <c r="T49" s="177"/>
    </row>
    <row r="50" spans="2:20" s="176" customFormat="1" ht="16.5">
      <c r="B50" s="93"/>
      <c r="C50" s="99"/>
      <c r="D50" s="18"/>
      <c r="E50" s="20"/>
      <c r="F50" s="17"/>
      <c r="G50" s="18"/>
      <c r="H50" s="18"/>
      <c r="I50" s="18"/>
      <c r="J50" s="18"/>
      <c r="K50" s="20"/>
      <c r="L50" s="17"/>
      <c r="M50" s="18"/>
      <c r="N50" s="18"/>
      <c r="O50" s="18"/>
      <c r="P50" s="18"/>
      <c r="Q50" s="20"/>
      <c r="T50" s="177"/>
    </row>
    <row r="51" spans="2:20" s="176" customFormat="1" ht="16.5">
      <c r="B51" s="110"/>
      <c r="C51" s="143"/>
      <c r="D51" s="51"/>
      <c r="E51" s="32"/>
      <c r="F51" s="28"/>
      <c r="G51" s="51"/>
      <c r="H51" s="51"/>
      <c r="I51" s="51"/>
      <c r="J51" s="51"/>
      <c r="K51" s="32"/>
      <c r="L51" s="28"/>
      <c r="M51" s="51"/>
      <c r="N51" s="51"/>
      <c r="O51" s="51"/>
      <c r="P51" s="51"/>
      <c r="Q51" s="32"/>
      <c r="T51" s="177"/>
    </row>
    <row r="52" spans="2:20" s="176" customFormat="1" ht="16.5">
      <c r="B52" s="93"/>
      <c r="C52" s="99"/>
      <c r="D52" s="18"/>
      <c r="E52" s="20"/>
      <c r="F52" s="17"/>
      <c r="G52" s="18"/>
      <c r="H52" s="18"/>
      <c r="I52" s="18"/>
      <c r="J52" s="18"/>
      <c r="K52" s="20"/>
      <c r="L52" s="17"/>
      <c r="M52" s="18"/>
      <c r="N52" s="18"/>
      <c r="O52" s="18"/>
      <c r="P52" s="18"/>
      <c r="Q52" s="20"/>
      <c r="T52" s="177"/>
    </row>
    <row r="53" spans="2:20" s="176" customFormat="1" ht="16.5">
      <c r="B53" s="93"/>
      <c r="C53" s="99"/>
      <c r="D53" s="18"/>
      <c r="E53" s="20"/>
      <c r="F53" s="17"/>
      <c r="G53" s="18"/>
      <c r="H53" s="18"/>
      <c r="I53" s="18"/>
      <c r="J53" s="18"/>
      <c r="K53" s="20"/>
      <c r="L53" s="17"/>
      <c r="M53" s="18"/>
      <c r="N53" s="18"/>
      <c r="O53" s="18"/>
      <c r="P53" s="18"/>
      <c r="Q53" s="20"/>
      <c r="T53" s="177"/>
    </row>
    <row r="54" spans="2:20" s="176" customFormat="1" ht="17.25" thickBot="1">
      <c r="B54" s="93"/>
      <c r="C54" s="99" t="s">
        <v>40</v>
      </c>
      <c r="D54" s="18"/>
      <c r="E54" s="20"/>
      <c r="F54" s="17"/>
      <c r="G54" s="18"/>
      <c r="H54" s="227">
        <f>BalanceSheet!G69</f>
        <v>1.3865266986278724</v>
      </c>
      <c r="I54" s="228"/>
      <c r="J54" s="18"/>
      <c r="K54" s="20"/>
      <c r="L54" s="17"/>
      <c r="M54" s="18"/>
      <c r="N54" s="227">
        <f>BalanceSheet!J69</f>
        <v>1.4256240700942304</v>
      </c>
      <c r="O54" s="228"/>
      <c r="P54" s="18"/>
      <c r="Q54" s="20"/>
      <c r="T54" s="177"/>
    </row>
    <row r="55" spans="2:20" s="176" customFormat="1" ht="17.25" thickTop="1">
      <c r="B55" s="93"/>
      <c r="C55" s="99"/>
      <c r="D55" s="18"/>
      <c r="E55" s="20"/>
      <c r="F55" s="17"/>
      <c r="G55" s="18"/>
      <c r="H55" s="18"/>
      <c r="I55" s="18"/>
      <c r="J55" s="18"/>
      <c r="K55" s="20"/>
      <c r="L55" s="17"/>
      <c r="M55" s="18"/>
      <c r="N55" s="18"/>
      <c r="O55" s="18"/>
      <c r="P55" s="18"/>
      <c r="Q55" s="20"/>
      <c r="T55" s="177"/>
    </row>
    <row r="56" spans="2:20" s="176" customFormat="1" ht="16.5">
      <c r="B56" s="110"/>
      <c r="C56" s="143"/>
      <c r="D56" s="51"/>
      <c r="E56" s="32"/>
      <c r="F56" s="28"/>
      <c r="G56" s="51"/>
      <c r="H56" s="51"/>
      <c r="I56" s="51"/>
      <c r="J56" s="51"/>
      <c r="K56" s="32"/>
      <c r="L56" s="28"/>
      <c r="M56" s="51"/>
      <c r="N56" s="51"/>
      <c r="O56" s="51"/>
      <c r="P56" s="51"/>
      <c r="Q56" s="32"/>
      <c r="T56" s="177"/>
    </row>
    <row r="57" spans="3:20" s="176" customFormat="1" ht="15.75">
      <c r="C57" s="17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T57" s="177"/>
    </row>
    <row r="58" spans="4:20" s="176" customFormat="1" ht="15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T58" s="177"/>
    </row>
    <row r="59" spans="4:20" s="176" customFormat="1" ht="15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T59" s="177"/>
    </row>
    <row r="60" spans="4:20" s="176" customFormat="1" ht="15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T60" s="177"/>
    </row>
    <row r="61" spans="4:20" s="176" customFormat="1" ht="15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T61" s="177"/>
    </row>
    <row r="62" spans="4:20" s="176" customFormat="1" ht="15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T62" s="177"/>
    </row>
    <row r="63" spans="4:20" s="176" customFormat="1" ht="15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T63" s="177"/>
    </row>
    <row r="64" s="176" customFormat="1" ht="15">
      <c r="T64" s="177"/>
    </row>
    <row r="65" s="176" customFormat="1" ht="15">
      <c r="T65" s="177"/>
    </row>
  </sheetData>
  <mergeCells count="11">
    <mergeCell ref="H54:I54"/>
    <mergeCell ref="N54:O54"/>
    <mergeCell ref="L48:Q48"/>
    <mergeCell ref="F48:K48"/>
    <mergeCell ref="G49:J49"/>
    <mergeCell ref="M49:P49"/>
    <mergeCell ref="F2:L2"/>
    <mergeCell ref="F13:K13"/>
    <mergeCell ref="L13:Q13"/>
    <mergeCell ref="G3:K3"/>
    <mergeCell ref="G7:J7"/>
  </mergeCells>
  <printOptions/>
  <pageMargins left="0.75" right="0.34" top="0.5" bottom="0.5" header="0.48" footer="0.5"/>
  <pageSetup fitToHeight="1" fitToWidth="1" horizontalDpi="600" verticalDpi="600" orientation="portrait" paperSize="9" scale="61" r:id="rId2"/>
  <headerFooter alignWithMargins="0">
    <oddFooter>&amp;C&amp;"Arial,Bold"&amp;14&amp;P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showGridLines="0" zoomScale="75" zoomScaleNormal="75" workbookViewId="0" topLeftCell="A16">
      <selection activeCell="M45" sqref="M45"/>
    </sheetView>
  </sheetViews>
  <sheetFormatPr defaultColWidth="9.140625" defaultRowHeight="12.75"/>
  <cols>
    <col min="1" max="1" width="9.140625" style="164" customWidth="1"/>
    <col min="2" max="2" width="1.421875" style="164" customWidth="1"/>
    <col min="3" max="4" width="9.140625" style="164" customWidth="1"/>
    <col min="5" max="5" width="7.140625" style="164" customWidth="1"/>
    <col min="6" max="6" width="4.00390625" style="164" customWidth="1"/>
    <col min="7" max="7" width="13.421875" style="164" customWidth="1"/>
    <col min="8" max="9" width="3.57421875" style="164" customWidth="1"/>
    <col min="10" max="10" width="12.57421875" style="164" customWidth="1"/>
    <col min="11" max="11" width="3.57421875" style="164" customWidth="1"/>
    <col min="12" max="12" width="3.8515625" style="164" customWidth="1"/>
    <col min="13" max="13" width="12.421875" style="164" customWidth="1"/>
    <col min="14" max="14" width="4.00390625" style="164" customWidth="1"/>
    <col min="15" max="15" width="4.28125" style="164" customWidth="1"/>
    <col min="16" max="16" width="12.7109375" style="164" customWidth="1"/>
    <col min="17" max="17" width="3.7109375" style="164" customWidth="1"/>
    <col min="18" max="19" width="9.140625" style="164" customWidth="1"/>
    <col min="20" max="20" width="9.140625" style="165" customWidth="1"/>
    <col min="21" max="16384" width="9.140625" style="164" customWidth="1"/>
  </cols>
  <sheetData>
    <row r="1" ht="12.75"/>
    <row r="2" spans="6:13" ht="28.5" customHeight="1">
      <c r="F2" s="208" t="s">
        <v>58</v>
      </c>
      <c r="G2" s="208"/>
      <c r="H2" s="208"/>
      <c r="I2" s="208"/>
      <c r="J2" s="208"/>
      <c r="K2" s="208"/>
      <c r="L2" s="208"/>
      <c r="M2" s="208"/>
    </row>
    <row r="3" spans="6:13" ht="12.75">
      <c r="F3" s="225" t="s">
        <v>59</v>
      </c>
      <c r="G3" s="225"/>
      <c r="H3" s="225"/>
      <c r="I3" s="225"/>
      <c r="J3" s="225"/>
      <c r="K3" s="225"/>
      <c r="L3" s="225"/>
      <c r="M3" s="225"/>
    </row>
    <row r="4" spans="7:17" ht="12.75">
      <c r="G4" s="166"/>
      <c r="N4" s="168"/>
      <c r="O4" s="169"/>
      <c r="P4" s="170"/>
      <c r="Q4" s="169"/>
    </row>
    <row r="5" spans="2:17" ht="12.75">
      <c r="B5" s="167"/>
      <c r="C5" s="167"/>
      <c r="D5" s="167"/>
      <c r="E5" s="167"/>
      <c r="F5" s="167"/>
      <c r="G5" s="171"/>
      <c r="H5" s="167"/>
      <c r="I5" s="167"/>
      <c r="J5" s="167"/>
      <c r="K5" s="167"/>
      <c r="L5" s="167"/>
      <c r="M5" s="167"/>
      <c r="N5" s="172"/>
      <c r="O5" s="163"/>
      <c r="P5" s="173"/>
      <c r="Q5" s="163"/>
    </row>
    <row r="6" spans="2:17" ht="24" customHeight="1">
      <c r="B6" s="167"/>
      <c r="C6" s="167"/>
      <c r="D6" s="167"/>
      <c r="E6" s="167"/>
      <c r="F6" s="232" t="s">
        <v>124</v>
      </c>
      <c r="G6" s="232"/>
      <c r="H6" s="232"/>
      <c r="I6" s="232"/>
      <c r="J6" s="232"/>
      <c r="K6" s="232"/>
      <c r="L6" s="232"/>
      <c r="M6" s="232"/>
      <c r="N6" s="167"/>
      <c r="O6" s="167"/>
      <c r="P6" s="167"/>
      <c r="Q6" s="167"/>
    </row>
    <row r="7" spans="2:17" ht="11.25" customHeight="1">
      <c r="B7" s="167"/>
      <c r="C7" s="167"/>
      <c r="D7" s="167"/>
      <c r="E7" s="167"/>
      <c r="F7" s="167"/>
      <c r="G7" s="212"/>
      <c r="H7" s="212"/>
      <c r="I7" s="212"/>
      <c r="J7" s="212"/>
      <c r="K7" s="167"/>
      <c r="L7" s="167"/>
      <c r="M7" s="167"/>
      <c r="N7" s="167"/>
      <c r="O7" s="167"/>
      <c r="P7" s="167"/>
      <c r="Q7" s="167"/>
    </row>
    <row r="8" spans="2:17" ht="12.75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2:17" ht="7.5" customHeight="1">
      <c r="B9" s="167"/>
      <c r="C9" s="167"/>
      <c r="D9" s="167"/>
      <c r="E9" s="167"/>
      <c r="F9" s="167"/>
      <c r="G9" s="167"/>
      <c r="H9" s="8"/>
      <c r="I9" s="167"/>
      <c r="J9" s="167"/>
      <c r="K9" s="167"/>
      <c r="L9" s="167"/>
      <c r="M9" s="167"/>
      <c r="N9" s="167"/>
      <c r="O9" s="167"/>
      <c r="P9" s="167"/>
      <c r="Q9" s="167"/>
    </row>
    <row r="10" spans="2:17" ht="12.75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</row>
    <row r="11" spans="2:17" ht="16.5">
      <c r="B11" s="89"/>
      <c r="C11" s="90"/>
      <c r="D11" s="12"/>
      <c r="E11" s="12"/>
      <c r="F11" s="11"/>
      <c r="G11" s="12"/>
      <c r="H11" s="13" t="s">
        <v>0</v>
      </c>
      <c r="I11" s="12"/>
      <c r="J11" s="12"/>
      <c r="K11" s="14"/>
      <c r="L11" s="11"/>
      <c r="M11" s="12"/>
      <c r="N11" s="13" t="s">
        <v>0</v>
      </c>
      <c r="O11" s="12"/>
      <c r="P11" s="12"/>
      <c r="Q11" s="14"/>
    </row>
    <row r="12" spans="2:17" ht="16.5">
      <c r="B12" s="98"/>
      <c r="C12" s="99"/>
      <c r="D12" s="18"/>
      <c r="E12" s="18"/>
      <c r="F12" s="222" t="s">
        <v>22</v>
      </c>
      <c r="G12" s="223"/>
      <c r="H12" s="223"/>
      <c r="I12" s="223"/>
      <c r="J12" s="223"/>
      <c r="K12" s="224"/>
      <c r="L12" s="222" t="s">
        <v>23</v>
      </c>
      <c r="M12" s="223"/>
      <c r="N12" s="223"/>
      <c r="O12" s="223"/>
      <c r="P12" s="223"/>
      <c r="Q12" s="224"/>
    </row>
    <row r="13" spans="2:17" ht="16.5">
      <c r="B13" s="98"/>
      <c r="C13" s="99"/>
      <c r="D13" s="18"/>
      <c r="E13" s="18"/>
      <c r="F13" s="17"/>
      <c r="G13" s="18"/>
      <c r="H13" s="19"/>
      <c r="I13" s="18"/>
      <c r="J13" s="18"/>
      <c r="K13" s="20"/>
      <c r="L13" s="17"/>
      <c r="M13" s="18"/>
      <c r="N13" s="19"/>
      <c r="O13" s="18"/>
      <c r="P13" s="18"/>
      <c r="Q13" s="20"/>
    </row>
    <row r="14" spans="2:17" ht="16.5">
      <c r="B14" s="98"/>
      <c r="C14" s="99"/>
      <c r="D14" s="18"/>
      <c r="E14" s="18"/>
      <c r="F14" s="181"/>
      <c r="G14" s="182"/>
      <c r="H14" s="183"/>
      <c r="I14" s="184"/>
      <c r="J14" s="182"/>
      <c r="K14" s="185"/>
      <c r="L14" s="181"/>
      <c r="M14" s="182"/>
      <c r="N14" s="183"/>
      <c r="O14" s="184"/>
      <c r="P14" s="182"/>
      <c r="Q14" s="185"/>
    </row>
    <row r="15" spans="2:17" ht="16.5">
      <c r="B15" s="98"/>
      <c r="C15" s="99"/>
      <c r="D15" s="18"/>
      <c r="E15" s="18"/>
      <c r="F15" s="86"/>
      <c r="G15" s="46" t="s">
        <v>24</v>
      </c>
      <c r="H15" s="47"/>
      <c r="I15" s="45"/>
      <c r="J15" s="46" t="s">
        <v>25</v>
      </c>
      <c r="K15" s="85"/>
      <c r="L15" s="86"/>
      <c r="M15" s="46" t="s">
        <v>24</v>
      </c>
      <c r="N15" s="47"/>
      <c r="O15" s="45"/>
      <c r="P15" s="46" t="s">
        <v>25</v>
      </c>
      <c r="Q15" s="85"/>
    </row>
    <row r="16" spans="2:17" ht="16.5">
      <c r="B16" s="98"/>
      <c r="C16" s="99"/>
      <c r="D16" s="18"/>
      <c r="E16" s="18"/>
      <c r="F16" s="86"/>
      <c r="G16" s="46" t="s">
        <v>26</v>
      </c>
      <c r="H16" s="47"/>
      <c r="I16" s="45"/>
      <c r="J16" s="46" t="s">
        <v>27</v>
      </c>
      <c r="K16" s="85"/>
      <c r="L16" s="86"/>
      <c r="M16" s="46" t="s">
        <v>26</v>
      </c>
      <c r="N16" s="47"/>
      <c r="O16" s="45"/>
      <c r="P16" s="46" t="s">
        <v>27</v>
      </c>
      <c r="Q16" s="85"/>
    </row>
    <row r="17" spans="2:17" ht="16.5">
      <c r="B17" s="98"/>
      <c r="C17" s="99"/>
      <c r="D17" s="18"/>
      <c r="E17" s="18"/>
      <c r="F17" s="86"/>
      <c r="G17" s="203" t="s">
        <v>130</v>
      </c>
      <c r="H17" s="47"/>
      <c r="I17" s="45"/>
      <c r="J17" s="46" t="s">
        <v>6</v>
      </c>
      <c r="K17" s="85"/>
      <c r="L17" s="86"/>
      <c r="M17" s="46" t="s">
        <v>28</v>
      </c>
      <c r="N17" s="47"/>
      <c r="O17" s="45"/>
      <c r="P17" s="46" t="s">
        <v>41</v>
      </c>
      <c r="Q17" s="85"/>
    </row>
    <row r="18" spans="2:17" ht="16.5">
      <c r="B18" s="98"/>
      <c r="C18" s="99"/>
      <c r="D18" s="18"/>
      <c r="E18" s="18"/>
      <c r="F18" s="86"/>
      <c r="G18" s="161">
        <v>37986</v>
      </c>
      <c r="H18" s="47"/>
      <c r="I18" s="45"/>
      <c r="J18" s="161">
        <v>37621</v>
      </c>
      <c r="K18" s="85"/>
      <c r="L18" s="86"/>
      <c r="M18" s="161">
        <v>37986</v>
      </c>
      <c r="N18" s="47"/>
      <c r="O18" s="45"/>
      <c r="P18" s="161">
        <v>37621</v>
      </c>
      <c r="Q18" s="85"/>
    </row>
    <row r="19" spans="2:17" ht="16.5">
      <c r="B19" s="112"/>
      <c r="C19" s="143"/>
      <c r="D19" s="51"/>
      <c r="E19" s="51"/>
      <c r="F19" s="187"/>
      <c r="G19" s="188" t="s">
        <v>0</v>
      </c>
      <c r="H19" s="189"/>
      <c r="I19" s="190"/>
      <c r="J19" s="188" t="s">
        <v>0</v>
      </c>
      <c r="K19" s="191"/>
      <c r="L19" s="187"/>
      <c r="M19" s="188" t="s">
        <v>0</v>
      </c>
      <c r="N19" s="189"/>
      <c r="O19" s="190"/>
      <c r="P19" s="188" t="s">
        <v>0</v>
      </c>
      <c r="Q19" s="191"/>
    </row>
    <row r="20" spans="2:17" ht="16.5">
      <c r="B20" s="98"/>
      <c r="C20" s="99"/>
      <c r="D20" s="18"/>
      <c r="E20" s="18"/>
      <c r="F20" s="17"/>
      <c r="G20" s="33"/>
      <c r="H20" s="23"/>
      <c r="I20" s="24"/>
      <c r="J20" s="33"/>
      <c r="K20" s="20"/>
      <c r="L20" s="17"/>
      <c r="M20" s="33"/>
      <c r="N20" s="23"/>
      <c r="O20" s="24"/>
      <c r="P20" s="33"/>
      <c r="Q20" s="20"/>
    </row>
    <row r="21" spans="2:20" s="176" customFormat="1" ht="16.5">
      <c r="B21" s="98"/>
      <c r="C21" s="99"/>
      <c r="D21" s="18"/>
      <c r="E21" s="18"/>
      <c r="F21" s="17"/>
      <c r="G21" s="19" t="s">
        <v>8</v>
      </c>
      <c r="H21" s="23"/>
      <c r="I21" s="24"/>
      <c r="J21" s="19" t="s">
        <v>8</v>
      </c>
      <c r="K21" s="20"/>
      <c r="L21" s="17"/>
      <c r="M21" s="19" t="s">
        <v>8</v>
      </c>
      <c r="N21" s="23"/>
      <c r="O21" s="24"/>
      <c r="P21" s="19" t="s">
        <v>8</v>
      </c>
      <c r="Q21" s="20"/>
      <c r="T21" s="177"/>
    </row>
    <row r="22" spans="2:20" s="176" customFormat="1" ht="16.5">
      <c r="B22" s="98"/>
      <c r="C22" s="99"/>
      <c r="D22" s="18"/>
      <c r="E22" s="18"/>
      <c r="F22" s="17"/>
      <c r="G22" s="18"/>
      <c r="H22" s="20"/>
      <c r="I22" s="17"/>
      <c r="J22" s="18"/>
      <c r="K22" s="20"/>
      <c r="L22" s="17"/>
      <c r="M22" s="18"/>
      <c r="N22" s="20"/>
      <c r="O22" s="17"/>
      <c r="P22" s="18"/>
      <c r="Q22" s="20"/>
      <c r="T22" s="177"/>
    </row>
    <row r="23" spans="2:20" s="176" customFormat="1" ht="16.5">
      <c r="B23" s="98"/>
      <c r="C23" s="99"/>
      <c r="D23" s="18"/>
      <c r="E23" s="18"/>
      <c r="F23" s="17"/>
      <c r="G23" s="18"/>
      <c r="H23" s="20"/>
      <c r="I23" s="17"/>
      <c r="J23" s="18"/>
      <c r="K23" s="20"/>
      <c r="L23" s="17"/>
      <c r="M23" s="18"/>
      <c r="N23" s="20"/>
      <c r="O23" s="17"/>
      <c r="P23" s="18"/>
      <c r="Q23" s="20"/>
      <c r="T23" s="177"/>
    </row>
    <row r="24" spans="2:20" s="176" customFormat="1" ht="17.25" thickBot="1">
      <c r="B24" s="98"/>
      <c r="C24" s="99" t="s">
        <v>125</v>
      </c>
      <c r="D24" s="18"/>
      <c r="E24" s="18"/>
      <c r="F24" s="17"/>
      <c r="G24" s="37">
        <f>'P&amp;L'!G32</f>
        <v>-1224</v>
      </c>
      <c r="H24" s="194"/>
      <c r="I24" s="195"/>
      <c r="J24" s="37">
        <f>'P&amp;L'!J32</f>
        <v>-1958</v>
      </c>
      <c r="K24" s="194"/>
      <c r="L24" s="195"/>
      <c r="M24" s="37">
        <f>'P&amp;L'!M32</f>
        <v>157</v>
      </c>
      <c r="N24" s="194"/>
      <c r="O24" s="195"/>
      <c r="P24" s="37">
        <f>'P&amp;L'!P32</f>
        <v>-1463</v>
      </c>
      <c r="Q24" s="194"/>
      <c r="S24" s="178"/>
      <c r="T24" s="177"/>
    </row>
    <row r="25" spans="2:20" s="176" customFormat="1" ht="17.25" thickTop="1">
      <c r="B25" s="98"/>
      <c r="C25" s="99" t="s">
        <v>126</v>
      </c>
      <c r="D25" s="18"/>
      <c r="E25" s="18"/>
      <c r="F25" s="17"/>
      <c r="G25" s="34"/>
      <c r="H25" s="194"/>
      <c r="I25" s="195"/>
      <c r="J25" s="34"/>
      <c r="K25" s="194"/>
      <c r="L25" s="195"/>
      <c r="M25" s="34"/>
      <c r="N25" s="194"/>
      <c r="O25" s="195"/>
      <c r="P25" s="34"/>
      <c r="Q25" s="194"/>
      <c r="T25" s="177"/>
    </row>
    <row r="26" spans="2:20" s="176" customFormat="1" ht="16.5">
      <c r="B26" s="98"/>
      <c r="C26" s="99"/>
      <c r="D26" s="18"/>
      <c r="E26" s="18"/>
      <c r="F26" s="17"/>
      <c r="G26" s="34"/>
      <c r="H26" s="194"/>
      <c r="I26" s="195"/>
      <c r="J26" s="34"/>
      <c r="K26" s="194"/>
      <c r="L26" s="195"/>
      <c r="M26" s="34"/>
      <c r="N26" s="194"/>
      <c r="O26" s="195"/>
      <c r="P26" s="34"/>
      <c r="Q26" s="194"/>
      <c r="T26" s="177"/>
    </row>
    <row r="27" spans="2:20" s="176" customFormat="1" ht="17.25" thickBot="1">
      <c r="B27" s="98"/>
      <c r="C27" s="99" t="s">
        <v>127</v>
      </c>
      <c r="D27" s="18"/>
      <c r="E27" s="18"/>
      <c r="F27" s="17"/>
      <c r="G27" s="37">
        <v>106</v>
      </c>
      <c r="H27" s="194"/>
      <c r="I27" s="195"/>
      <c r="J27" s="37">
        <v>512</v>
      </c>
      <c r="K27" s="194"/>
      <c r="L27" s="195"/>
      <c r="M27" s="37">
        <v>1158</v>
      </c>
      <c r="N27" s="194"/>
      <c r="O27" s="195"/>
      <c r="P27" s="37">
        <v>1995</v>
      </c>
      <c r="Q27" s="194"/>
      <c r="T27" s="177"/>
    </row>
    <row r="28" spans="2:20" s="176" customFormat="1" ht="17.25" thickTop="1">
      <c r="B28" s="98"/>
      <c r="C28" s="99"/>
      <c r="D28" s="18"/>
      <c r="E28" s="18"/>
      <c r="F28" s="17"/>
      <c r="G28" s="34"/>
      <c r="H28" s="194"/>
      <c r="I28" s="195"/>
      <c r="J28" s="34"/>
      <c r="K28" s="194"/>
      <c r="L28" s="195"/>
      <c r="M28" s="34"/>
      <c r="N28" s="194"/>
      <c r="O28" s="195"/>
      <c r="P28" s="34"/>
      <c r="Q28" s="194"/>
      <c r="T28" s="177"/>
    </row>
    <row r="29" spans="2:20" s="176" customFormat="1" ht="16.5">
      <c r="B29" s="98"/>
      <c r="C29" s="99"/>
      <c r="D29" s="18"/>
      <c r="E29" s="18"/>
      <c r="F29" s="17"/>
      <c r="G29" s="34"/>
      <c r="H29" s="194"/>
      <c r="I29" s="195"/>
      <c r="J29" s="35"/>
      <c r="K29" s="194"/>
      <c r="L29" s="195"/>
      <c r="M29" s="34"/>
      <c r="N29" s="194"/>
      <c r="O29" s="195"/>
      <c r="P29" s="35"/>
      <c r="Q29" s="194"/>
      <c r="T29" s="177"/>
    </row>
    <row r="30" spans="2:20" s="176" customFormat="1" ht="17.25" thickBot="1">
      <c r="B30" s="98"/>
      <c r="C30" s="99" t="s">
        <v>128</v>
      </c>
      <c r="D30" s="18"/>
      <c r="E30" s="18"/>
      <c r="F30" s="17"/>
      <c r="G30" s="37">
        <v>-180</v>
      </c>
      <c r="H30" s="194"/>
      <c r="I30" s="195"/>
      <c r="J30" s="37">
        <v>-362</v>
      </c>
      <c r="K30" s="194"/>
      <c r="L30" s="195"/>
      <c r="M30" s="37">
        <v>-1351</v>
      </c>
      <c r="N30" s="194"/>
      <c r="O30" s="195"/>
      <c r="P30" s="37">
        <v>-384</v>
      </c>
      <c r="Q30" s="194"/>
      <c r="T30" s="177"/>
    </row>
    <row r="31" spans="2:20" s="176" customFormat="1" ht="17.25" thickTop="1">
      <c r="B31" s="98"/>
      <c r="C31" s="99"/>
      <c r="D31" s="18"/>
      <c r="E31" s="18"/>
      <c r="F31" s="17"/>
      <c r="G31" s="34"/>
      <c r="H31" s="194"/>
      <c r="I31" s="195"/>
      <c r="J31" s="35"/>
      <c r="K31" s="194"/>
      <c r="L31" s="195"/>
      <c r="M31" s="34"/>
      <c r="N31" s="194"/>
      <c r="O31" s="195"/>
      <c r="P31" s="35"/>
      <c r="Q31" s="194"/>
      <c r="T31" s="177"/>
    </row>
    <row r="32" spans="2:20" s="176" customFormat="1" ht="16.5">
      <c r="B32" s="112"/>
      <c r="C32" s="143"/>
      <c r="D32" s="51"/>
      <c r="E32" s="51"/>
      <c r="F32" s="28"/>
      <c r="G32" s="42"/>
      <c r="H32" s="43"/>
      <c r="I32" s="44"/>
      <c r="J32" s="42"/>
      <c r="K32" s="43"/>
      <c r="L32" s="44"/>
      <c r="M32" s="42"/>
      <c r="N32" s="43"/>
      <c r="O32" s="44"/>
      <c r="P32" s="42"/>
      <c r="Q32" s="32"/>
      <c r="T32" s="177"/>
    </row>
    <row r="33" spans="2:20" s="176" customFormat="1" ht="15.75">
      <c r="B33" s="180"/>
      <c r="C33" s="18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T33" s="177"/>
    </row>
    <row r="34" spans="4:20" s="176" customFormat="1" ht="15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T34" s="177"/>
    </row>
    <row r="35" spans="4:20" s="176" customFormat="1" ht="15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T35" s="177"/>
    </row>
    <row r="36" spans="4:20" s="176" customFormat="1" ht="15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T36" s="177"/>
    </row>
    <row r="37" spans="4:20" s="176" customFormat="1" ht="15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T37" s="177"/>
    </row>
    <row r="38" spans="4:20" s="176" customFormat="1" ht="15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T38" s="177"/>
    </row>
    <row r="39" spans="4:20" s="176" customFormat="1" ht="15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T39" s="177"/>
    </row>
    <row r="40" spans="4:20" s="176" customFormat="1" ht="15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T40" s="177"/>
    </row>
    <row r="41" spans="4:20" s="176" customFormat="1" ht="15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T41" s="177"/>
    </row>
    <row r="42" spans="4:20" s="176" customFormat="1" ht="15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T42" s="177"/>
    </row>
    <row r="43" spans="4:17" ht="15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4:17" ht="15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4:17" ht="15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4:17" ht="15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4:17" ht="15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4:17" ht="15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4:17" ht="15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mergeCells count="6">
    <mergeCell ref="F2:M2"/>
    <mergeCell ref="F3:M3"/>
    <mergeCell ref="F6:M6"/>
    <mergeCell ref="F12:K12"/>
    <mergeCell ref="L12:Q12"/>
    <mergeCell ref="G7:J7"/>
  </mergeCells>
  <printOptions/>
  <pageMargins left="0.75" right="0.34" top="0.5" bottom="0.5" header="0.48" footer="0.5"/>
  <pageSetup fitToHeight="1" fitToWidth="1" horizontalDpi="600" verticalDpi="600" orientation="portrait" paperSize="9" scale="73" r:id="rId2"/>
  <headerFooter alignWithMargins="0">
    <oddFooter>&amp;C&amp;"Arial,Bold"&amp;14&amp;P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syho</cp:lastModifiedBy>
  <cp:lastPrinted>2004-02-25T10:15:03Z</cp:lastPrinted>
  <dcterms:created xsi:type="dcterms:W3CDTF">1999-11-02T06:48:10Z</dcterms:created>
  <dcterms:modified xsi:type="dcterms:W3CDTF">2004-02-26T07:31:32Z</dcterms:modified>
  <cp:category/>
  <cp:version/>
  <cp:contentType/>
  <cp:contentStatus/>
</cp:coreProperties>
</file>